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0" windowWidth="15480" windowHeight="702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<sst xmlns="http://schemas.openxmlformats.org/spreadsheetml/2006/main" count="922" uniqueCount="370">
  <si>
    <t>(No. de propuestas evaluadas /No. de propuestas recibidas)*100</t>
  </si>
  <si>
    <t>DATOS DEL INDICADOR</t>
  </si>
  <si>
    <t>RANGOS DE CALIFICACIÓN</t>
  </si>
  <si>
    <t>RESULTADO Y ANALISIS</t>
  </si>
  <si>
    <t>TIPO DE INDICADOR</t>
  </si>
  <si>
    <t>CÓDIGO</t>
  </si>
  <si>
    <t>NOMBRE DEL INDICADOR</t>
  </si>
  <si>
    <t>FORMULA DEL INDICADOR</t>
  </si>
  <si>
    <t>UNIDAD DE MEDIDA</t>
  </si>
  <si>
    <t>META</t>
  </si>
  <si>
    <t>INSATISFACTORIO</t>
  </si>
  <si>
    <t>MINIMO</t>
  </si>
  <si>
    <t>ACEPTABLE</t>
  </si>
  <si>
    <t>SATISFACTORIO</t>
  </si>
  <si>
    <t>NUMERADOR</t>
  </si>
  <si>
    <t>DENOMINADOR</t>
  </si>
  <si>
    <t>RESULTADO</t>
  </si>
  <si>
    <t xml:space="preserve">% META (Resultado /meta *100) </t>
  </si>
  <si>
    <t xml:space="preserve">RANGO EN QUE SE UBICA EL RESULTADO </t>
  </si>
  <si>
    <t>ANALISIS DEL INDICADOR</t>
  </si>
  <si>
    <t>PROCESO</t>
  </si>
  <si>
    <t>SISTEMA INTEGRAL DE GESTION ( MECI - CALIDAD)</t>
  </si>
  <si>
    <t>PAGINA 1 DE 1</t>
  </si>
  <si>
    <t>&lt;50%</t>
  </si>
  <si>
    <t>&gt;=50% y  ; &lt;70</t>
  </si>
  <si>
    <t>&gt;=70%  y &lt;95%</t>
  </si>
  <si>
    <t>&gt;=95% y &lt;=100%</t>
  </si>
  <si>
    <t>FRECUENCIA DE MEDICIÓN</t>
  </si>
  <si>
    <t>MATRIZ AGREGADA DE INDICADORES  POR PROCESO</t>
  </si>
  <si>
    <t>CODIGO:  PEMYMOPSFO04</t>
  </si>
  <si>
    <t>DIRECCIONAMIENTO ESTRATEGICO</t>
  </si>
  <si>
    <t>EFICACIA</t>
  </si>
  <si>
    <t>PDES02</t>
  </si>
  <si>
    <t>PORCENTUAL</t>
  </si>
  <si>
    <t>SEMESTRAL</t>
  </si>
  <si>
    <t>EFICIENCIA</t>
  </si>
  <si>
    <t>PDES03</t>
  </si>
  <si>
    <t>TRIMESTRAL</t>
  </si>
  <si>
    <t>PDES01</t>
  </si>
  <si>
    <t>OPORTUNIDAD EN LA ENTREGA DE INFORMES</t>
  </si>
  <si>
    <t>PDES04</t>
  </si>
  <si>
    <t>ATENCION AL USUARIO</t>
  </si>
  <si>
    <t>GESTIÓN DE SERVICIOS DE SALUD</t>
  </si>
  <si>
    <t>GESTIÓN DE PRESTACIONES ECONOMICAS</t>
  </si>
  <si>
    <t>GESTIÓN DE BIENES TRANSFERIDOS</t>
  </si>
  <si>
    <t>LEGALIZACION DE BIENES INMUEBLES  TRANSFERIDOS</t>
  </si>
  <si>
    <t>COMERCIALIZACION DE  BIENES INMUEBLES TRANSFERIDOS</t>
  </si>
  <si>
    <t>Porcentual</t>
  </si>
  <si>
    <t>100%</t>
  </si>
  <si>
    <t>SANEAMIENTO DE BIENES INSTRAFERIBLES</t>
  </si>
  <si>
    <t>Porcentaje de saneamiento de Bienes Inmuebles intransferibles.</t>
  </si>
  <si>
    <t>COMERCIALIZACION DE BIENES MUEBLES TRANSFERIDOS</t>
  </si>
  <si>
    <t>GESTIÓN DE SERVICIOS ADMINISTRATIVOS</t>
  </si>
  <si>
    <t>ADQUISICION DE BIENES Y SERVICIOS</t>
  </si>
  <si>
    <t>(No. de bienes y servicios Adquiridos/ No. de adquisiciones de bienes yServicios programadas)*100</t>
  </si>
  <si>
    <t>porcentual</t>
  </si>
  <si>
    <t xml:space="preserve">INVENTARIO DE BIENES </t>
  </si>
  <si>
    <t>(No. de items verificados/ No. total de items registrados en el programa financiero SAFIX)*100</t>
  </si>
  <si>
    <t>VENTA DE ELEMENTOS INSERVIBLES</t>
  </si>
  <si>
    <t>(Valor recaudo de bienes inservibles vendidos / Valor total de bienes muebles ) *100</t>
  </si>
  <si>
    <t xml:space="preserve">BIENES DESTRUIDOS O INCINERADOS </t>
  </si>
  <si>
    <t>(Valor de bienes dados de baja por destrucción  e incineración / Valor de total de bienes muebles obsoletos)*100</t>
  </si>
  <si>
    <t>OPORTUNIDAD EN LAS RESPUESTA A SOLICITUD DE REQUERIMIENTOS</t>
  </si>
  <si>
    <t>(No. de solicitudes atendidas oportunamente / No. total de solicitudes recibidas)*100</t>
  </si>
  <si>
    <t>GESTION DE COMPRAS Y CONTRATACION</t>
  </si>
  <si>
    <t>CALIFICACION DE PROVEEDORES</t>
  </si>
  <si>
    <t>(No. de proveedores con calificación satisfactoria/No. total de proveedores evaluados) *100</t>
  </si>
  <si>
    <t>PORCENTAJE</t>
  </si>
  <si>
    <t>ESTUDIOS DE PROPUESTAS</t>
  </si>
  <si>
    <t>(No. de contratos ejecutados en los  términos  de tiempo acordados/ total de contratos ejecutados)</t>
  </si>
  <si>
    <t>(No. de compras realizadas en el semestre/ No. de compras programadas en el semestre).</t>
  </si>
  <si>
    <t>REVISION DOCUMENTAL DE CONTRATOS</t>
  </si>
  <si>
    <t>(No. de contratos revisados técnicamente/ No. contratos celebrados)*100</t>
  </si>
  <si>
    <t>GESTIÓN DE TALENTO HUMANO</t>
  </si>
  <si>
    <t>PGTH 01</t>
  </si>
  <si>
    <t>NOVEDAD DE PERSONAL TRAMITADAS EN  TÉRMINOS</t>
  </si>
  <si>
    <t xml:space="preserve"> (No. total de novedades de personal  tramitadas /   No. de solicitudes de novedades presentadas en el periodo)*100</t>
  </si>
  <si>
    <t>PGTH 02</t>
  </si>
  <si>
    <t>LIQUIDACION DE NOMINA</t>
  </si>
  <si>
    <t>(No. total de nominas liquidadas en las fechas establecidas /  No total de nominas requeridas)*100</t>
  </si>
  <si>
    <t>PGTH 03</t>
  </si>
  <si>
    <t>IMPACTO DE CAPACITACIONES</t>
  </si>
  <si>
    <t>(No. de funcionarios que apliquen la capacitación en el desempeño del cargo/No. total de funcionarios capacitados)*100</t>
  </si>
  <si>
    <t xml:space="preserve">PORCENTUAL </t>
  </si>
  <si>
    <t>PGTH 04</t>
  </si>
  <si>
    <t>ADMINISTRACIÓN DEL TALENTO HUMANO</t>
  </si>
  <si>
    <t>No. de informes elaborados oportunamente / No de informes a elaborar</t>
  </si>
  <si>
    <t>PGTH 05</t>
  </si>
  <si>
    <t>EVALUACIÓN DEL DESEMPEÑO</t>
  </si>
  <si>
    <t>(No de productos ejecutados en el periodo / No. de productos programados en el periodo)*100</t>
  </si>
  <si>
    <t>PGTH 06</t>
  </si>
  <si>
    <t>INDUCCIÓN DE PERSONAL</t>
  </si>
  <si>
    <t>(Nro. de actividades  de inducción general y especifica  realizadas  y evaluadas  /  No. de actividades de inducción general y especifica  a realizar)*100</t>
  </si>
  <si>
    <t>PGTH07</t>
  </si>
  <si>
    <t>CERTIFICACIONES EXPEDIDAS</t>
  </si>
  <si>
    <t>GESTION DE RECURSOS FINANCIEROS</t>
  </si>
  <si>
    <t>PGRF01</t>
  </si>
  <si>
    <t>PGRF02</t>
  </si>
  <si>
    <t>PGRF04</t>
  </si>
  <si>
    <t>INVERSIONES FORZOSAS</t>
  </si>
  <si>
    <t>(Valor de inversiones forzosas/ Valor de los recursos a invertir)*100.</t>
  </si>
  <si>
    <t>PGRF05</t>
  </si>
  <si>
    <t>GESTIÓN DE COBRO</t>
  </si>
  <si>
    <t>COBRO CUOTAS PARTES</t>
  </si>
  <si>
    <t>COBRO A MOROSOS DEL SGSSS</t>
  </si>
  <si>
    <t>ASISTENCIA JURIDICA</t>
  </si>
  <si>
    <t>ATENCION A DEMANDAS</t>
  </si>
  <si>
    <t>(No. de demandas contestadas / No, de demandas presentadas)*100</t>
  </si>
  <si>
    <t>GESTIÓN DOCUMENTAL</t>
  </si>
  <si>
    <t>PGDO02</t>
  </si>
  <si>
    <t>PGDO03</t>
  </si>
  <si>
    <t xml:space="preserve"> NOTIFICACION DE RESOLUCIONES </t>
  </si>
  <si>
    <t>PGDO04</t>
  </si>
  <si>
    <t>CONSULTA Y/O PRESTAMO DE DOCUMENTOS</t>
  </si>
  <si>
    <t>GESTION DE TIC`S</t>
  </si>
  <si>
    <t>MANTENIMIENTO DE EQUIPOS</t>
  </si>
  <si>
    <t>(No Mantenimiento de equipos de computo realizado/No de mantenimientos programados)*100</t>
  </si>
  <si>
    <t>SOPORTE TECNICO</t>
  </si>
  <si>
    <t>(No de solicitudes de asesorias y soporte técnico atendidas/No de solicitudes recibidas)*100</t>
  </si>
  <si>
    <t>SEGUIMIENTO A CONTRATOS</t>
  </si>
  <si>
    <t>(No de contratos informáticos supervisados con informes de auditoria/Total contratos informaticos en ejecución)*100</t>
  </si>
  <si>
    <t>PUBLICACION DE INFORMACION EN MEDIOS ELECTRONICOS</t>
  </si>
  <si>
    <t>(No de solicitudes de publicación en medios electrónicos atendidas/ No de solicitudesde publicacionrecibidas)*100</t>
  </si>
  <si>
    <t>MEDICIÓN Y MEJORA</t>
  </si>
  <si>
    <t>PMYM01</t>
  </si>
  <si>
    <t>PMYM02</t>
  </si>
  <si>
    <t>EFECTIVIDAD</t>
  </si>
  <si>
    <t>SEGUIMIENTO Y EVALUACIÓN INDEPENDIENTE</t>
  </si>
  <si>
    <t>EFICIIENCIA</t>
  </si>
  <si>
    <t>ADMINISTRACION DE LA INFORMACION FINANCIERA</t>
  </si>
  <si>
    <t>(Número de informes presentados/ Número de informes programados)*100</t>
  </si>
  <si>
    <t xml:space="preserve">SEMESTRAL </t>
  </si>
  <si>
    <t>CONTROL DE TRANSACCIONES FINANCIERAS</t>
  </si>
  <si>
    <t>( Sumatoria  de valor de saldo  en libros  al corte de las cuentas bancarias + valor de pagos girados dentro del mes y programados para ser cobrados en el mes siguiente / Sumatoria del valor del saldo en extractos bancarios al corte del periodo)* 100</t>
  </si>
  <si>
    <t>OPORTUNIDAD EN EL PAGO</t>
  </si>
  <si>
    <t>(Valor total de los pagos realizados en el periodo / Valor  total de las obligaciones tramitadas  en el periodo)*100</t>
  </si>
  <si>
    <t>NIVEL DE EJECUCIÓN DEL PAC</t>
  </si>
  <si>
    <t>(Valor total de pagos realizados    mensualmente con cargo al PAC asignado / Valor  total del PAC asignado) *100</t>
  </si>
  <si>
    <t xml:space="preserve">DEPURACIÓN DE CUENTAS CONTABLES </t>
  </si>
  <si>
    <t>(No.  Total de cuentas  depuradas durante el periodo / Total de cuentas programadas  para ser depuradas  dentro del periodo )*100</t>
  </si>
  <si>
    <t>PGTS01</t>
  </si>
  <si>
    <t>PGTS03</t>
  </si>
  <si>
    <t>PGTS04</t>
  </si>
  <si>
    <t>PGTS02</t>
  </si>
  <si>
    <t>(Nro de bienes inmuebles ofertados/ Nro. de bienes inmuebles programados para comercializar)*100.</t>
  </si>
  <si>
    <t>(Nro de bienes muebles ofertados/ Nro. de bienes muebles programados apara comercializar)*100.</t>
  </si>
  <si>
    <t>(No. de   Declaraciones de Giro y Compensación presentadas/ No. de  procesos de Giro y Compensación establecidos)*100</t>
  </si>
  <si>
    <t>EFICIENCIA EN EL TRAMITE DE PRESTACIONES ECONÓMICAS - FERROCARRILES</t>
  </si>
  <si>
    <t>PGPE01</t>
  </si>
  <si>
    <t>(No. de prestaciones económicas reconocidas en términos de oportunidad / No. total de solicitudes  de prestaciones económicas recibidas)*100</t>
  </si>
  <si>
    <t>PGPE02</t>
  </si>
  <si>
    <t>APLICACIÓN DE NOVEDADES DE NÓMINA - FERROCARRILES</t>
  </si>
  <si>
    <t>CUMPLIMIENTO PROCESO DE COMPENSACIÓN</t>
  </si>
  <si>
    <t>OPORTUNIDAD EN EL TRAMITE DE NOVEDADES DE AFILIACIÓN</t>
  </si>
  <si>
    <t>(Nº de novedades de afiliación aplicadas en términos de oportunidad / Nº de novedades  recibidas)*100</t>
  </si>
  <si>
    <t xml:space="preserve">REGISTRO DE PLANILLAS  INTEGRADAS DE LIQUIDACION DE APORTES -  PILA  </t>
  </si>
  <si>
    <t>(Nº de planilllas tramitadas  /       Nº de  planillas recibidas durante el periodo)*100</t>
  </si>
  <si>
    <t>OPORTUNIDAD EN EL TRAMITE DE VALORACIONES MÉDICAS</t>
  </si>
  <si>
    <t xml:space="preserve">CUMPLIMIENTO PROGRAMA DE AUDITORIAS MEDICAS  </t>
  </si>
  <si>
    <t>(Nº de auditorias médicas realizadas /     No. de auditorias médicas programadas)*100</t>
  </si>
  <si>
    <t>PGSS01</t>
  </si>
  <si>
    <t>PGSS02</t>
  </si>
  <si>
    <t>PGSS05</t>
  </si>
  <si>
    <t>PGCB01</t>
  </si>
  <si>
    <t>PGCB02</t>
  </si>
  <si>
    <t>PGCB03</t>
  </si>
  <si>
    <t>PGCB04</t>
  </si>
  <si>
    <t>PGCB05</t>
  </si>
  <si>
    <t>PGCB06</t>
  </si>
  <si>
    <t>PAJU01</t>
  </si>
  <si>
    <t>EFICIENCIA EN LA EMISIÓN DE CONCEPTOS JURÍDICOS</t>
  </si>
  <si>
    <t>DIAS</t>
  </si>
  <si>
    <t>PAJU02</t>
  </si>
  <si>
    <t>COONTESTACIÓN ACCIONES CONSTITUCIONALES</t>
  </si>
  <si>
    <t>PAJU03</t>
  </si>
  <si>
    <t>PAAU02</t>
  </si>
  <si>
    <t xml:space="preserve">OPORTUNIDAD EN LA EJECUCIÓN DE CONTRATOS                                                                    </t>
  </si>
  <si>
    <t>VERSION 3.0</t>
  </si>
  <si>
    <t>FECHA DE ACTUALIZACIÓN:  24 DE JUNIO DE 2010</t>
  </si>
  <si>
    <t>PAJU04</t>
  </si>
  <si>
    <t>PAJU05</t>
  </si>
  <si>
    <t>EXPEDIENTES AVOCADOS COBRO PERSUASIVO</t>
  </si>
  <si>
    <t>OPORTUNIDAD EN LA EXPEDICIÓN DE MANDAMIENTOS DE PAGO</t>
  </si>
  <si>
    <t>(Nro de expedientes avocados / No de expedientes  recibidos)*100</t>
  </si>
  <si>
    <t>(Nro de mandamientos de pago generados en términos de oportunidad / no. total de expedientes avocados)*100</t>
  </si>
  <si>
    <t>REVISIÓN DOCUMENTAL</t>
  </si>
  <si>
    <t>SEGUIMIENTO A PLANES INSTITUCIONALES</t>
  </si>
  <si>
    <t>(No. de seguimientos realizados a los planes institucionales / No total de planes  institucionales para ser evaluados) *100</t>
  </si>
  <si>
    <t>PROGRAMACIÓN PRESUPUESTAL</t>
  </si>
  <si>
    <t>(No. de productos ejecutados / No de productos programados)*100</t>
  </si>
  <si>
    <t>No. de certificaciones expedidas  en  término / No. total de certificaciones solicitadas</t>
  </si>
  <si>
    <t>CUMPLIMIENTO DEL PROGRAMA ANUAL DE AUDITORIAS</t>
  </si>
  <si>
    <t>PSEI01</t>
  </si>
  <si>
    <t>(Nº. de auditorias realizadas / Nº. de auditorias programadas) *100</t>
  </si>
  <si>
    <t>OPORTUNIDAD EN LA EJECUCIÓN DEL PROGRAMA ANUAL DE AUDITORIAS</t>
  </si>
  <si>
    <t>PSEI02</t>
  </si>
  <si>
    <t>PSEI03</t>
  </si>
  <si>
    <t>OPORTUNIDAD EN LA PRESENTACIÓN DE INFORMES DE AUDITORIA</t>
  </si>
  <si>
    <t>(Número de informes de auditoria presentados oportunamente / Número  de informes de auditoria realizados)*100</t>
  </si>
  <si>
    <t>(Número de auditorias realizadas oportunamente / Número  de auditorias realizadas)*100</t>
  </si>
  <si>
    <t>CUMPLIMIENTO DEL PROGRAMA DE CAPACITACIÓN EN ADMINISTRACIÓN DE ARCHIVOS</t>
  </si>
  <si>
    <t>PGSSS03</t>
  </si>
  <si>
    <t>PGSS04</t>
  </si>
  <si>
    <t>PGDO01</t>
  </si>
  <si>
    <t>Número de resoluciones notificadas en términos de ley / Número de resoluciones proferidas durante el periodo*100</t>
  </si>
  <si>
    <t>Semestral</t>
  </si>
  <si>
    <t>No. de capacitaciones realizadas / No. de capacitaciones programadas*100</t>
  </si>
  <si>
    <t>OPORTUNIDADAD EN  LA DISTRIBUCIÓN DE CORRESPONDENCIA</t>
  </si>
  <si>
    <t>Nº de documentos distribuidos dentro de las 6 horas siguientes a su radicación. / Nº de documentos radicados*100</t>
  </si>
  <si>
    <t>(Número de documentos suministrados/Número de solicitudes de consulta o prestamo recibidas)*100</t>
  </si>
  <si>
    <t>OPORTUNIDAD EN LA PRESENTACIÓN DE INFORMES Y REPORTES</t>
  </si>
  <si>
    <t>SEGUIMIENTO A LA ATENCIÓN DE TRÁMITES Y SOLICITUDES DE INFORMACIÓN</t>
  </si>
  <si>
    <t>PAAU01</t>
  </si>
  <si>
    <t>No. de informes de gestión presentados / Número de informes de gestión programados  *100</t>
  </si>
  <si>
    <t>&gt;=50% y  ; &lt;71</t>
  </si>
  <si>
    <t>No. de cobros expedidos / No. de deudores por cuotas partes registrados *100</t>
  </si>
  <si>
    <t>REMISIÓN DE EXPEDIENTES A COBRO COACTIVO</t>
  </si>
  <si>
    <t>EFICIENCIA EN EL TRÁMITE ADMINISTRATIVO A ACREEDORES DE CUOTAS PARTES</t>
  </si>
  <si>
    <t>Número de solicitudes atendidas en términos de oportunidad  /  Número  de solicitudes recibidas  por concepto de cuotas partes *100</t>
  </si>
  <si>
    <t>No. de requerimientos expedidos a  morosos  /  No. total de morosos  por bienes muebles e inmuebles registrados *100</t>
  </si>
  <si>
    <t>RECOBRO DE MEDICAMENTOS Y SERVICIOS MÉDICOS</t>
  </si>
  <si>
    <t>No. de recobros tramitados ante el administrador fiduciario - FOSYGA  / No. de pagos  efectuados al contratista*100</t>
  </si>
  <si>
    <t>No. de requerimientos expedidos  / No. de deudores morosos al SGSSS registrados *100</t>
  </si>
  <si>
    <t>No. de expedientes remitidos para cobro jurídico / Numero total de expedientes ejecutoriados y con liquidación de deuda*100</t>
  </si>
  <si>
    <t>GESTIÓN DE COBRO A MOROSOS POR ARRENDAMIENTOS DE BIENES MUEBLES E INMUEBLES</t>
  </si>
  <si>
    <t>No. de informes y reportes de gestión presentados oportunamente / No.de informes  y reportes de gestión presentados</t>
  </si>
  <si>
    <t>CUMPLIMIENTO EN LA PRESENTACIÓN DE INFORMES Y REPORTES</t>
  </si>
  <si>
    <t>(Número de informes y reportes de gestión presentados / Número de informes y reportes de gestión programados para el periodo)*100</t>
  </si>
  <si>
    <t>FORMULACIÓN DE ACCIONES CORRECTIVAS Y PREVENTIVAS</t>
  </si>
  <si>
    <t>(Número de hallazgos documentados con acciones correctivas o preventivas / No. total de hallazgos identificados al sistema) * 100</t>
  </si>
  <si>
    <t>REPORTE DE INDICADORES POR PROCESO PRIMER  SEMESTRE 2012</t>
  </si>
  <si>
    <t>64 INDICADORES</t>
  </si>
  <si>
    <t>el nivel de ejecución de pagos fue eficiente, por cuanto con corte a 30 de junio de 2012 estuvo en el 99,99%</t>
  </si>
  <si>
    <t>LAS INVERSIONES OBLIGATORIAS EN TES DURANTE EL SEMESTRE SE MANTUVIERON ACORDES CON EL DECRETO 1525 DE 2008</t>
  </si>
  <si>
    <t xml:space="preserve">EL NIVEL DE DEPURACION DE LAS CONCILIAACIONES AL CORTE DEL 31 DE MAYO DE 2012 SE ENCUENTRA EN EL 98,64%, SIN EMBARGO ES CONVENITE PRECISAR QUE LA GESTION EN LOGRAR LA DEPURACION SE HA REALIZADO POR PARTE DE LA TESORERIA. </t>
  </si>
  <si>
    <t>Durante el 1 semestre de 2012 se avocó conocimiento a 18 expedientes y  se les profirio mandamiento de pago en tèrmino legal, corresponden a:  MUNICIPIO DE OCAÑA 2012 - 0001, MUNICIPIO DE POPAYAN 2012 - 0002, GOBERNACIÓN DE NARIÑO 2012 - 0003, MUNICIPIO DE ROLDANILLO 2012 - 0004, MUNICIPIO DE ANGELOPOLIS  2012 - 0005, MUNICIPIO DE PUEBLO VIEJO 2012 - 0006, MUNICIPIO DE QUIBDO 2012 - 0007, MUNICIPIO DE CHINCHINA 2012 - 0008, MUNICIPIO DE GIRARDOT 2012 - 0009, MUNICIPIO DE CONVENCION  2012 - 0010, MUNICIPIO DE PUERTO BERRIO 2012 - 0011, MUNICIPIO DE FUNDACION 2012 - 0012, MUNICIPIO DE BUENOS AIRES 2012 - 0013, HOSPITAL REGIONAL DE BUENAVENTURA 2012 - 0014, MUNICIPIO DE SAN ROQUE 2012 - 0015, DEPARTAMENTO DE ANTIOQUIA 2012 - 0016, FONDO DE PRESTACIONES ECONOMICAS CESANTIAS Y PENSIONES FONCEP 2012 - 0018, EMPRESA DE TELECOMUNICACIONES DE BOGOTA E.T.B. S.A. E.S.P. 2012 - 0019</t>
  </si>
  <si>
    <t>EL PROCESO SEGUIMIENTO Y EVALUACION INDEPENDIENTE REALIZO EL 100% DE LAS AUDITORIAS PROGRAMADAS PARA EL PRIMER SEMESTRE DE 2012.</t>
  </si>
  <si>
    <t>EL PROCESO SEGUIMIENTO Y EVALUACION INDEPENDIENTE DEJO DE REALIZAR OPORTUNAMENTE 13 AUDITORIAS PROGRAMADAS PARA EL PRIMER SEMESTRE DE 2012.</t>
  </si>
  <si>
    <t>EL PROCESO SEGUIMIENTO Y EVALUACION INDEPENDIENTE PRESENTO OPORTUNAMENTE 100% DE LOS INFORMES DE LAS AUDITORIAS REALIZADAS DURANTE EL PRIMER SEMESTRE DE 2012.</t>
  </si>
  <si>
    <t xml:space="preserve">Durante el primer  semestre de la vigencia 2012 se  celebraron y se revisaron tècnicamente 64 contratos de los cuales 6 de ellos son contratos de transación </t>
  </si>
  <si>
    <t>(No. total de  novedades aplicadas en la nómina /      No. de solicitudes  atendidas)*100</t>
  </si>
  <si>
    <t>Se remitieron a la oficina juridica 4 expedientes de cuotas partes pensionales y 2 expedientes de morosos a salud</t>
  </si>
  <si>
    <t>Se recibieron el area de correspondencia de todas las sedes del fondo 39814 documentos radicados de la siguiente manera: Atención personalizada 22950, por correo 14957, fax 315, internet 149, mail 10, personal 1429, telefónico 4.</t>
  </si>
  <si>
    <t>Se expidieron 432 cobros de los períodos Diciembre, Enero, Febrero, Marzo, Abril y Mayo de 2012 a promedio 72 entidades deudoras de FPS , frente a un total de 432 cuentas por cobrar de deudores registrados por cuotas partes durante el mismo período.</t>
  </si>
  <si>
    <t>No hay deudores por este concepto en cobro administrativo durante el período de Enero 01 a Junio 30 de 2012.  Se encuentra en traslado al Colector de Activos CISA S.A., los inmuebles a cargo del FPS y en estudio la administración de la cartera vencida.</t>
  </si>
  <si>
    <t>No se a realizado la contratacion para el mantenimiento de equipos de computo para el periodo</t>
  </si>
  <si>
    <t>Se realizaron 514 soportes a usuario de los cuales 514 fueron a satisfaccion</t>
  </si>
  <si>
    <t>No se realizo ninguna interventoria para este periodo</t>
  </si>
  <si>
    <t>Se realizaron 90 publicaciones de informacion en intranet y pagina web de  90 publicaciones que solicitaron</t>
  </si>
  <si>
    <t xml:space="preserve">Se elaboraron los siguientes productos durante el primer semestre: 
1)Plan de Compras del año 2012 en conjunto con el proceso de  Gestión Bienes Compras y  Servicios Administrativos, evidencia que se puede cotejar en la página web de la entidad, link /  la entidad / planes y programas
2) se proyecto la Resolución de desagregación del presupuesto No 001 de 02 de enero de 2012, evidencia que se puede cotejar el la página de intranet, link, normatividad / Resoluciones.                                                                                                                                                          3) Se elaboraron los memorandos de solicitud de necesidades a los diferentes procesos para el anteproyecto 2013, evidencia que se puede cotejar en la carpeta 120,77,02 Anteproyecto de presupuesto, folios (1-10).                                                                                                         4) Se elaboraró el anteproyecto de Presupuesto de la entidad para el año 2013 oficio enviado al Ministerio de Hacienda y Crédito Público mediente OPS - 20121200060191 del 26 de marzo del presente año.    
Adicionalmente se tramitó ante el Ministerio de Salud y Protección Social los documentos de vigencias futiras de los servicios de salud OPS - 20121200106021 del 12 de junio de 2012 y servicios Personales indirectos OPS 20121200113841 del 26 de junio de 2012 </t>
  </si>
  <si>
    <t xml:space="preserve">Se atendieroon en oportunidad 48 solicitudes por concepto de cuotas partes pensionales de 51 solicitudes recibidas por concepto de cuotas partes </t>
  </si>
  <si>
    <t>En el periodo se notificaron en terminos de ley 1482 resoluciones, quedaron , 113 interpusieron recurso de reposición yquedaron 534 que se expedieron en el periodo mas sin embargo no se habian vencido los terminos para su notificación</t>
  </si>
  <si>
    <t>Se expidieron 353 requerimientos a morosos del SGSSS, de 795 deudores morosos del SGSSS,  a los restantes no se les a iniciado el cobro persuasivo,  ya que corresponden a una base de datos antigua la cual se encuentra en depuracion.</t>
  </si>
  <si>
    <t xml:space="preserve">Durante el primer semestre de 2012, se recibieron 2601 Planillas Integradas de Liquidacion, las cuales fueron tramitadas en su totalidad para un cumplimiento del 100%. </t>
  </si>
  <si>
    <t xml:space="preserve">Durante el primer semestre de 2012 se recibieron 6107 novedades de las cuales se tramitaron 6084 y fueron rechazadas  23 por inconsistencias, para un cumplimiento del 99,62%. </t>
  </si>
  <si>
    <t>Durante el I semestre de 2012 se realizaron 1791 visitas de auditoria de servicios de salud de 1722 programadas para un cumplimiento del 104% de la meta establecida. El mayor número de visitas de auditoria realizadas se debe a la necesidad de desplazarse a los puntos de atención de servicios de salud en forma dicional a lo establecido para garantizar la adecuada prestación de los mismos</t>
  </si>
  <si>
    <t>Durante el primer semestre de 2012, de las 25 cuentas del activo y las 18 del pasivo fueron  depuradas  en su totalidad para la presentacion de los balances respectivos. Al corte del presente reporte se continua con una depuraciòn constante  mediante los procesos de conciliaciòn con los diferentes procesos; en las cuales se efectua un analisis de los saldos para determinar su adecuada afectacion contable.</t>
  </si>
  <si>
    <t xml:space="preserve">Durante el I semestre de 2012 se realizaron 15 valoraciones medico laborales oportunamente de las 30 solicitadas para un cumplimiento del  50% de la meta establecida. Esta situación se generó por la no disponibilidad del contrato para calificación de invalidez en primera instancia, el cual solamente fue legalizado y enviado a la Coordinación el día 20 de abril de 2012, con lo cual durante el I trimestre del año no se realizaron valoraciones medico laborales </t>
  </si>
  <si>
    <t xml:space="preserve">Transferencia  de los bienes inmuebles pendientes a transferir por el  Ministerio de Transporte y
 Con oficio MT No. 20123250318561 de junio 22 de 2012. (Radicado Fondo No. 2012-220-024004-2 de 2012) , el Ministerio de Transporte  manifiesta que los inmuebles no califican dentro el contexto del artículo 63 parágrafo 2 de la Ley 105 de 1993, ya que los bienes fueron asignados y dispuestos por la junta liquidadora de Ferrocarriles  y por medio de acuerdo forman parte del patrimonio de l FPS. Por tanto el Ministerio de Transporte afirma que es el FPS quien debe legalizar y actualizar el dominio de estos predios teniendo encuentra lo establecido en la Ley 1586 de 1989 en su artículo 25 literal C. Ante esta situación  se remitió el memorando  GAD 20122300041713 de 2012  a la Oficina Asesora Jurídica, para que  nos indique el proceso a seguir de acuerdo al concepto emitido por Mintransporte. Carpeta 230.21.03 memorandos enviados folio 170
</t>
  </si>
  <si>
    <t>Durante el Primer Semestre de 2012 se tramitaron un totral de 2.629 solicitudes por diferentes conceptos de prestaciones económicas diversas, derechos de petición y otros. Se aclara que se recibió un total aproximado de 2.750 solicitudes por varios conceptos, varios de los cuales a la fecha de corte presentaban solicitud del expediente al archivo general de la entidad, o esperando trámite de otra dependencia para resolver de fondo.</t>
  </si>
  <si>
    <t xml:space="preserve">Duaranete el primer semestre se aplicaron en las tres nóminas que atiende el proceso un total de 12.023 novedades; 11980 de FCN, 41 de San Juande Dios y 2 de Prosocial.  </t>
  </si>
  <si>
    <t>En vigencia 2012 se transfirieron 66 bienes inmuebles al colector de activos  Central Inversiones S.A. CISA, en cumplimiento al  Decreto No. 4054 de octubre 31 de 2011, reglamentario de la Ley 1450 de 2011 y artículo 8 de la ley 708 de 2011, las  Resoluciones pueden ser observadas en la  pagina WEB  del Fondo.</t>
  </si>
  <si>
    <t xml:space="preserve">Se evidencia Acta No. 09  de agosto 18 de 2011, donde el comité técnico de sostenibilidad financiera determinó realizar estudio de titulos de cada uno de los inmuebles para así proceder la baja de los inmuebles.  </t>
  </si>
  <si>
    <t>En el primer semestre de 2012 se recibieron 72  propuestas  y se  evaluaron en su totalidad de correspondientes a: Prestación Servicios de Salud a Nivel Nacional según los Pliegos de Condiciones de la licitación pública No. 001-, contratar el servicio de vigilancia para las instalaciones donde se encuentran las oficinas principales del Fondo de Pasivo Social de FNC, contratar Suministro de Personal en Misión en los diferentes niveles, contratar la prestación del servicio de procesamiento de la información de los RIPS, contratar la prestación del servicio de procesamiento de la información y costeo de la UPC - POS contributivo correspondiente al año 2011, contratar suministro de Gasolina y ACPM,  contratar el suministro de 22 TOKENS con sus certificados digitales de Función Pública, la compra de Un (1) regulador de voltaje electrónico trifásico de 21 KVA, contratar el mantenimiento de la planta eléctrica motor Lister Peter 75 KVA. de propiedad del FPS, contratar publicación periódica  vía internet, servicio de publicaciones exigidas por ley en un diario de amplia circulación Nacional, mantenimiento locativo de la sede del FPSFNC  en la ciudad de Bucaramanga</t>
  </si>
  <si>
    <t>Para el semestre evaluado no aplica porque los contratos están en ejecución, por lo tanto hasta que se terminen se puede evaluar los proveedores.</t>
  </si>
  <si>
    <t>En el primer semestre de 2012, se adquirió 99 compras de :  93 entradas de almacén por adquisición de bienes y servicios – comprobantes de ingreso 4606 de enero 30 hasta 4699 de junio 25 de 2012- SAFIX,  y 6 por : contratación  de la vigilancia de la entidad, suscripción al servicio de información diaria multiusuario por medio de una publicación periódica vía internet que facilite su búsqueda sobre aspectos jurisprudenciales, adquisición de lubricantes y combustibles, compra de tokens , contratación empresa para el personal  temporal,  Contratación servicios de salud</t>
  </si>
  <si>
    <t xml:space="preserve">En el primer semestre de 2012. Gestión de servicios administrativos  realizo  515 mantenimiento de la Infraestructura administrativa  en el edificio Estación de La Sabana, como es   mantenimientos  red eléctrica, cambios de tubos fluorescentes, cambios de balastros,  mantenimiento y limpieza  de lámparas, seguimientos a la fibra óptica que proporciona del servicio  de la comunicación,  instalación de canaleta,  extender   cable , instalación de tomas,  mantenimiento y seguimiento del funcionamiento de la planta eléctrica, arreglo de sillas,  limpieza de canales, mantenimiento de puestos de trabajo, corte e instalación de vidrios, arreglo de greca,  mantenimiento  a los baños, cambio de chapas, mantenimiento de líneas eléctricas. </t>
  </si>
  <si>
    <t>Durante el I Semestre de 2012, se recibieron 293 novedades, las cuales fueron revisadas y tramitadas en su totalidad dentro de los plazos establecidos , para un aeficacia del 100% en el  trámite de las novedades de personal.</t>
  </si>
  <si>
    <t>Durante el I semestre de 2012, se liquidaron 13 nóminas de las 13 requeridas, esto es,  dos nóminas quincenales por cada mes y la nómina adicional correspondiente a la liquidación de la Retroactividad ordenada por el Gobierno Nacional. El Nivel de Eficiencia en la Liquidación de la Nómina fue del 100%.</t>
  </si>
  <si>
    <t xml:space="preserve">El Impacto de las capacitaciones desarrolladas durante el II semestre de 2011 fue del 87% por cuanto  se establecio que en promedio en 117 de las 135 encuestas aplicadas se manifesto que los  funcionarios están aplicando los conocimientos o habilidades aprendidos durante las capacitaciones a sus puestos de trabajo.  </t>
  </si>
  <si>
    <t xml:space="preserve">La eficiencia en la elaboración de los informes fue del 50%:   
1) ) El informe de permisos y ausencias laborales del IV trimestre del 2011 no se pudo elaborar, en razón a que en el mes de febrero renunció el encargado de  las actividades de Salud Ocupacional y hasta la fecha no se ha podido proveer dicho cargo. Se aclara que este informe ya no se va a elaborar por cuanto es un trabajo muy dispendioso y en realidad ya corresponde a otra vigencia.
2)  En Abril de 2012, se elaboró el nforme de permisos y ausencias laborales del I trimestre 2012, el cual se encuenta archivado en la SERIE 210-7102 - PROGRAMA DE SALUD OCUPACIONAL </t>
  </si>
  <si>
    <t xml:space="preserve">1) Mediante Circular GTH-20122100000184 de febrero 07/12, se recordó a todos los evaluadores,  el plazo para llevar a cabo la segunda evaluación parcial semestral y la evaluación Final  del periodo 2011-2012. De igual manera mediante correos electrónicos del día 13 de febrero, se envío a cada uno de los evaluadores, el estado de las EDL de los funcionarios de carrera.. Se revisaron, registraron en el consolidado de EDL del periodo, el 100% de las Evaluaciones recibidas y se archivaron en las respectivas Historias Laborales.
2) La Asesoría de los Planes de Mejoramiento Individual se llevó a cabo parcialmente por cuanto de las  ocho  (8) asesorías programadas se llevaron a cabo cuatro (4); por tanto, este esta actividad se cumplió al 50%.
3)  Se recibieron 36 formatos de concertación de compromisos laborales 2012-2013, los cuales fueron verificados, registrados en la base de datos de Control de Evaluación y archivoados en las Historias Laborales. 
4)  El informe consolidado de calificación anual de servicios periodo 2011-2012  no se ha podido adelantar, en razón a que está pendiente que 12  funcionarios  completen  la  EDL de dicho periodo.
</t>
  </si>
  <si>
    <t>La Eficacia en el procedo dea Induccion fue del 100% por cuanto se desarrollaron las 9 actividades planeadas para adelantar la Induccion General, asi
1) Elaboración y envío del mensaje de bienvenida, 
2) Entrega de Cartilla de Inducción, 
3) inducción General mediante diapositivas, 
4) Recorrido por las instalaciones  (funcionarios Bogotá)
5) Presentación del nuevo funcionario al personal del la Entidad, (funcionarios Bogotá)
6) Aplicación de Encuesta Evaluación de la Inducción General, 
7) Asignación el código de ingreso y salida para los funcionarios nuevos de la ciudad de Bogotá 
8) Elaboración y entrega de un  memorando solicitando al jefe del nuevo funcionario, la  inducción específica, 
9) Aplicación de la encuesta evaluación de la Inducción Específica.</t>
  </si>
  <si>
    <t>La eficiencia en la expedicion de las certificaciones fue del 100%, por cuanto se expidieron oportunamente las 75 solicitudes presentadas.</t>
  </si>
  <si>
    <t xml:space="preserve">Durante el semestre evaluado se recibieron 53 documentos para actualización, modificación o baja de los mismos, de los cuales se revisaron  técnicamente 50 </t>
  </si>
  <si>
    <t>Se realizó el seguimiento a los siguientes planes institucionales:                                                                                                                                                                                                 1) Plan de Acción II semestre 2011 publicado en la pagina web de la entidad                                                                                                                                                                  2)  Plan Indicativo  II semestre 2011 publicado en la pagina web de la entidad.                                                                                                            3.) Plan de desarrollo Administrativo IV trimestre 2011 publicado en la pagina web de la entidad                                                                                                                                                                                                                   4) Plan de Manejo de Riesgos II semestre 2011publicado en la página web de la entidad                                                      5) Seguimiento trimestral  del Plan de Mejoramiento de la CGR correspondiente al primer trimestre de la vigencia 2012, enviado  al Grupo e Control Interno mediante memorando 25103 del 26 de abril de 2012. 6) Plan de Desarrollo Administrativo I trimestre2012, publicado en la pagina web de la entidad                                                                                    7) Seguimiento  al plan de  trabajo para  para  el fortalecimiento del Sistema Integral de Gestión (MECI - CALIDAD). publicado en la página de intranet de la entidad</t>
  </si>
  <si>
    <t xml:space="preserve">Se han realizado 19 socilaizaciones de la admisnitración de archivos de gestión, </t>
  </si>
  <si>
    <t xml:space="preserve"> </t>
  </si>
  <si>
    <t xml:space="preserve">DURANTE EL 1 SEMESTRE DE LA VIGENCIA 2012 SE RADICARON Y  CONTESTARON 6  DERECHOS DE PETICIÓN , 1 ACCIÓN  POPULAR Y  8 ACCIONES DE TUTELA </t>
  </si>
  <si>
    <t>Durante el primer semestre de la vigencia 2012 se solicitó un concepto jurídico por parte del grupo de trabajo de talento humano el cual fue contestado  durante  los términos de oportunidad establecidos por ley</t>
  </si>
  <si>
    <t xml:space="preserve"> Durante le primer semestre se recibieron  y se contestaron 64 demandas.Se aclara que las demandas contestadas corresponden a los procesos administrativos, laborales, civiles y penales  realcionados con la defensa de la entidad por apoderados externos respecto a demandas instauradas por ex trabajadores o beneficiarios de Ferrocarriles Nacionales De Colombia</t>
  </si>
  <si>
    <t>Durante el 1 semestre de 2012 se avocó conocimiento a 18 expedientes y que a saber corresponden a : MUNICIPIO DE OCAÑA 2012 - 0001, MUNICIPIO DE POPAYAN 2012 - 0002, GOBERNACIÓN DE NARIÑO 2012 - 0003, MUNICIPIO DE ROLDANILLO 2012 - 0004, MUNICIPIO DE ANGELOPOLIS  2012 - 0005, MUNICIPIO DE PUEBLO VIEJO 2012 - 0006, MUNICIPIO DE QUIBDO 2012 - 0007, MUNICIPIO DE CHINCHINA 2012 - 0008, MUNICIPIO DE GIRARDOT 2012 - 0009, MUNICIPIO DE CONVENCION  2012 - 0010, MUNICIPIO DE PUERTO BERRIO 2012 - 0011, MUNICIPIO DE FUNDACION 2012 - 0012, MUNICIPIO DE BUENOS AIRES 2012 - 0013, HOSPITAL REGIONAL DE BUENAVENTURA 2012 - 0014, MUNICIPIO DE SAN ROQUE 2012 - 0015, DEPARTAMENTO DE ANTIOQUIA 2012 - 0016, FONDO DE PRESTACIONES ECONOMICAS CESANTIAS Y PENSIONES FONCEP 2012 - 0018, EMPRESA DE TELECOMUNICACIONES DE BOGOTA E.T.B. S.A. E.S.P. 2012 - 0019</t>
  </si>
  <si>
    <t xml:space="preserve">Se presentaron 18 informes de Gestión de las funcionarias de Atención al usuario; 12 se presentaron relacionando la oportunidad y el No. de tramites generados con relación a: expedición desprendibles de pago de los pensionados de San Juan de Dios,  expedición de carnés de pensionados de Ferrocarriles Nacionales, entrega de los listados de deducciones  a las cooperativas y sociedades de pensionados, solicitud y entrega de certificados de pensión, generar boletines de pago de pensionados de Ferrocarriles, San Juan de Dios, y 6 se presentaron relacionando la oportunidad y el No.de trámites generados con relación a: afiliaciones al servicio de salud, expedición de carnés de afiliación al servicio de salud, renovaciones, reintegros, cambio de tipo de afiliación de los usuarios, retiros por fallecimiento, entrega  de certificados de afiliación
</t>
  </si>
  <si>
    <t>Durante el primer semestre se presentaron ante el Consorcio Fiduciario dentro de los terminos establecidos en el Decreto 2280/2004, 18 Declaraciones de Giro y Compensacion, para un cumplimiento del 100%.</t>
  </si>
  <si>
    <t>En el primer semestre de 2012, se adquirió 99 compras de :  93 entradas de almacén por adquisición de bienes y servicios – comprobantes de ingreso 4606 de enero 30 hasta 4699 de junio 25 de 2012- SAFIX,  y 6 por : contratación  de la vigilancia de la entidad, suscripción al servicio de información diaria multiusuario por medio de una publicación periódica vía internet que facilite su búsqueda sobre aspectos jurisprudenciales, adquisición de lubricantes y combustibles, compra de tokens</t>
  </si>
  <si>
    <t xml:space="preserve">En el primero semestre de 2012, se realizó la identificación y conteo fisico de los elementos no necesario obsoletos e inservibles programados dar  debaja.  En el segundo semestre de la presente vigencia se hará la baja en los estados financieros de la entidad y se elaborará acto administrativo  correspondiente. </t>
  </si>
  <si>
    <t>De acuerdo con el estado fisico y funcional de los bienes que se pretender dar debaja, se considera que estos elementos no son de interes comercial.</t>
  </si>
  <si>
    <t>(Nro de bienes inmuebles legalizados / Nro. de bienes inmuebles tranferidos por Invias-  Ferrovias y Mintransporte).* 100</t>
  </si>
  <si>
    <t>( Nº de  valoraciones médico - laborales realizadas oportunamente /  No. de valoraciones  médico - laborales solicitadas*100</t>
  </si>
  <si>
    <t>Durante el primer semestre de la vigencia 2012  se efetúo el inventario de bienes de coonsumo y devolutivos con corte a junio 30 de 2012, por valo de $260,818,808,17, que corresponde a las bodegas Nos. 11 , 12, 15 y16 que componen a  4,191 items. - carpeta cierre de almacén a junio 2012.  Asi mismo, se comprobó  que el inventario físico contra el inventario del sistema SAFIX coincidió perfectamente.</t>
  </si>
  <si>
    <t>LA EJECUCION DEL PAC DURANTE EL SEMESTRE ESTUVO EN EL 99,4%  ENCONTRANDOSE DENTRO DE LOS PARAMETROS DEFINIDOS POR LA DIRECCION DEL TESORO NACIONAL</t>
  </si>
  <si>
    <t>SEGUIMIENTO DEL INDICADOR</t>
  </si>
  <si>
    <t>AUDITOR</t>
  </si>
  <si>
    <t>YADINE CAUSIL</t>
  </si>
  <si>
    <t>Se evidencio que en el primer semestre de la vigencia 2012 se presentaron 48 auditorias realizadas frente a 48 auditorias programadas, datos evidenciados AZ 10,53,09Archivo de gestion (informes de gestion) y en medio magnetico f:usuarios/linam/plan operativo 2012 - se verifica porcentaje de meta resultante y el informe del analisis del indicador con un rango de calificacion satisfactorio y superior frente a la meta programada del 95%</t>
  </si>
  <si>
    <t>Se evidencio que en el primer semestre de la vigencia 2012, se presentaron 35 auditorias realizadas oportunamente frente a 48 auditorias realizadas - Datos evidenciados AZ 10,53,09 Archivo de gestion (informes de gestion) y en medio magnetico f:usuarios/linam/plan operativo 2012 se verifica porcentaje de meta resultante y el informe del analisis del indicador con un rango de calificacion aceptable del 81% frente a la meta programada del 90%</t>
  </si>
  <si>
    <t>Se evidencio que en el primer semestre de la vigencia 2012 se presentaron 48 informes de auditoria presentados oportunamente frente a 48 informes de auditorias realizados, datos evidenciados AZ 10,53,09Archivo de gestion (informes de gestion) y en medio magnetico f:usuarios/linam/plan operativo 2012 - se verifica porcentaje de meta resultante y el informe del analisis del indicador con un rango de calificación satisfactorio y superior frente a la meta programada del 90%</t>
  </si>
  <si>
    <t>Se solicitaron 487 carpetas del acrvhivo central y se suministraron a los usuario internos todas las unidades documentales solictadas</t>
  </si>
  <si>
    <t>Se evidencia que durante el periodo evaluado se realizo el inventario de bienes de consumo y devolutivos, por un valor de $260,818,808,17 correspondiente asi (bodega 11 $48,300,783,86, bodega 12 $98,286,586,95, bodega 15 $43,197,983,48, bodega 16 $71,033,453,88)</t>
  </si>
  <si>
    <t xml:space="preserve">según formato de control de mto de bienes muebles e inmuebles se puede evidenciar los mantenimientos realizados por el funcionario encargado pero no se puede evidenciar cuantos requerimientos fueron solicitados </t>
  </si>
  <si>
    <t>Lina Morales</t>
  </si>
  <si>
    <t>Se evidencia en el aplicativo Safix 93 entradas de almacen por adquisicion de bienes y servicios y 6 por otros conceptos; se debe tener alterno al plan de compras una programación de las compras para el cumplimiento del semestre, esto debido a que no hay como controlar la ejecucion de este indicador</t>
  </si>
  <si>
    <t>Se realiza verificacion no del indicador sino del cumplimiento del decreto 4054 de oct 31 de 2011 donde se ordena el traslado de los inmuebles al CISA; para el semestre evaluado se trasladaron 66 inmuebles de 204 que se deben trasladar</t>
  </si>
  <si>
    <t>Este indicador no presenta ejecución, el 22 de junio se recibio comunicado del ministerio de transporte el cual fue remitido a la oficina juridica con el fin que se analice y emitan un concepto.</t>
  </si>
  <si>
    <t>A la fecha del seguimiento se evidencia que el proceso no realizo gestion en el primer semestre del 2012.</t>
  </si>
  <si>
    <t xml:space="preserve">En el primer semestre de 2012.
1)Se elaboraron  2 listados de bienes muebles  Susceptibles de ser comercializados, uno con 19 lotes  y otro con un lote de 22 Items, memorandos GAD 20122300005573 de enero 27 de 2012 GAD 20122300039783 de julio 4 de 2012.
2)Se gestiono la comercialización médiate cotización de los repuestos oficio GAD 20122300108391 de junio 15 de 2012 -Se realizaron los respectivos estudios previos para su comercialización, - Se tomaron fotocopia de los avalúos técnicos y se realizo revisión física de los elementos 
</t>
  </si>
  <si>
    <t xml:space="preserve">Se evidencia en el primer semestre de 2012 la elaboracion de un listado de bienes muebles Susceptibles de ser comercializados, memorandos GAD 20122300005573 de enero 27 de 2012; de igual manera se realizo mediante cotizacion solicitada por un contrratista de DRUMON oficio GAD 20122300108391 de junio 15 de 2012 -Se realizaron los respectivos estudios previos para su comercialización, - Se tomaron fotocopia de los avalúos técnicos y se realizo revisión física de los elementos, a la fecha esta a la espera de aprobacion por parte del Director General. 
</t>
  </si>
  <si>
    <t xml:space="preserve">1) Se elaboró  el informe de gestión del proceso de medición y mejora y fue enviado a planeación y sistemas el 21 de marzo de 2012 mediente correo electrónico.2) Informe de avance del Plan de Mejoramiento Insitucional, correspondiente al segundo semestre de 2011 (16 enero de 2012, Memorando 2303) 3) Reporte de seguimiento a indicadores de gestión, correspondiente al segundo semestre de 2011 (05 de marzo de 2012, Memorando 3513). Informe de avance del plan de manejo de riesgos correspondiente al segundo semestre de 2011 el 03 de febrero de 2012 4). El informe de revision por lal direccion se envio mediante correo electronico el 15 de mayo de 2012. </t>
  </si>
  <si>
    <t xml:space="preserve">Durante el primer semestre de la vigencia 2012 se reportaron un total de 64 No conformidades reales por parte del Grupo de Trabajo de Control Interno  de las cuales se formularon un total de 60 acciones correctivas.Para las acciones preventivas se formularon 23 nuevas aciones preventivas de las 33 diagnosticadas por parte del grupo de trabajo de control interno. </t>
  </si>
  <si>
    <t>Se evidencia la presentación de 18 informes en el primer semestre de 2012 asi; 3 informes mensuales uno por cada funcionaria de atencion al usuario donde se relacionan los tramites que realizan cada una de ellas.</t>
  </si>
  <si>
    <t xml:space="preserve">Lo informes se presentaron de la siguiente manera: 
1) Plan de Mejoramiento Institucional II semestre 2011, 10 de enero de 2012                                                                                                                                                                                                                  2) Plan de Manejo de Riesgos II semestre 2011,  30 de enero de 2012                                                                                                                                                
3) Plan de acción II semestre 2011.  6 de enero 2012                                                                                                                                                                                                       
4) Reporte de Indicadores estratégicos II semestre 2011, 25 de enero de 2012     
5) Reporte de Indicadores por proceso II semestre 2011.  25 de enero de 2012                                                                                                                                              
6) el informe de desempeño semestral del segundo semestre de 2011 se presento en enero 31 de 2011. extemporaneo
7) el informe de gestión se presento en marzo 7 d 2011 </t>
  </si>
  <si>
    <t>Se evidencia que el proceso presento 7 reportes de avances de planes oportunamente y 4 informes del proceso de los cuales 3 fueron extemporaneos.</t>
  </si>
  <si>
    <t>Se evidencia cronograma plan de capacitación orfeo de febrero a junio de 2012 donde se programaron 19 capacitaciones a las diferentes dependencias, igualmente se realizaron 10 capacitaciones requeridas por los diferentes procesos.</t>
  </si>
  <si>
    <t>Se evidencia en el aplicativo Doc-Plus el prestamos de 486 carpetas en el primer semestre de 2012 las cuales fueron entregadas y recibidas en oportunidad</t>
  </si>
  <si>
    <t>Se evidencia mediante el aplicativo orfeo relacion de la correspondencia de todas las sedes del fondo 39814 documentos radicados de la siguiente manera: Atención personalizada 22950, por correo 14957, fax 315, internet 149, mail 10, personal 1429, telefónico 4.</t>
  </si>
  <si>
    <t>Se evidencia que durante el primer semestre de 2012 se tramitaron 13 nominas, 2 nominas quincenales por mes mas una nomina de retroactividad.  Evidencias que reposan en la serie documental 210,63,01</t>
  </si>
  <si>
    <t>Se evidencia que durante el primer semestre de 2012 se tramitaron 293 novedades dentro de los plazos establecidos.  Evidencias que reposan en la carpeta plan de acción 5203</t>
  </si>
  <si>
    <t xml:space="preserve">Se evidencia la aplicación de 135 encuestas sobre las capacitaciones realizadas durante el II semestre de 2011, de las cuales se obtuvo una calificacion del 87% debido a que en 117 encuestas aplicadas los funcionarios manifestaron estar aplicando los conocimientos o habilidades aprendidas en sus puestos de trabajo </t>
  </si>
  <si>
    <t>Se evidencia en la carpeta plan de accion 130,52,03 bases de datos con la siguiente informacion 6 derechos de peticion, 1 accion popular y 8 tutelas, las cuales fueron contestados en terminos de oportunidad.</t>
  </si>
  <si>
    <t>Se evidencia la solicitud enviada por TH "Concepto reconocimiento y pago de incentivos" del 26/12/2012 y contestada 17/01/2012 mediante memorando 20121300002593</t>
  </si>
  <si>
    <t>Se evidencia en la carpeta plan de accion 130,52,03 base de datos de las demandas recibidas y tramitadas durante el primer semestre de 2012.</t>
  </si>
  <si>
    <t>Se evidencia la elaboración del informe de permisos y ausencias laborales del primer trimestre de 2012, quedo pendiente la presentación del informe del cuarto trimestre de 2011.</t>
  </si>
  <si>
    <t xml:space="preserve">Durante el primer semestre de 2012 se recibieron de Gestión de Cobro 18 expedientes mediante los memorandos COB-20124050038313, COB 20124050015923 y COB 20114050065883 </t>
  </si>
  <si>
    <t>Se evidencia que durante el primer semestre de 2012 se realizaron 18 mandamientos de pagos en terminos de oportunidad, evidencias que reposan en los expedientes de cada proceso.</t>
  </si>
  <si>
    <t>Durante el primer semestre de 2012 no se realizaron evaluaciones de proveedores</t>
  </si>
  <si>
    <t>Esta indicador no tuvo porcentaje de ejecución</t>
  </si>
  <si>
    <t xml:space="preserve">Se evidencia la presentación de los siguientes informes:
1) Informe de Desempeño II semestre 2011, 28/02/2012                                                                                                                                                                                                                                                                                                                                2) Informe a la Cámara de Representantes, 29/03/2012                                                                                                                                                                                            3) Informe al Congreso de la República,22/06/2012                                                                                                                                                                                                4) Informe de Gestión del proc eso  vigencia 2011, 07/03/2012          
5)Plan Indicativo se envio correo electronico24/02/2012; 4 informes fueron presentados oportunamente y el informe de desempeño extemporaneo.
</t>
  </si>
  <si>
    <t>Se evidencia que para el periodo evaluado fueron recibidas 53 solicitudes para revisión tecnica de las cuales se les dio tramite a 50; las 3 solicitudes que quedaron pendientes fueron presentadas al proceso el 28 de junio de 2012 motivo por el cual no se pudo dar tramite en el periodo evaluado</t>
  </si>
  <si>
    <t xml:space="preserve">Se evidencia en la web de la entidad el el seguimiento a los siguientes planes institucionales:                                                                                                                                                                                                 1) Plan de Acción II semestre 2011                                                                                              2)  Plan Indicativo  II semestre 2011                                                   3.) Plan de desarrollo Administrativo IV trimestre 2011                                                                                                                                                        4) Plan de Manejo de Riesgos II semestre 2011                                                   5) Seguimiento trimestral  del Plan de Mejoramiento de la CGR        6) Plan de Desarrollo Administrativo I trimestre2012,                          7) Seguimiento  al plan de  trabajo para  para  el fortalecimiento del Sistema Integral de Gestión (MECI - CALIDAD). </t>
  </si>
  <si>
    <t xml:space="preserve">Se evidencia la elaboración los siguientes productos durante el primer semestre: 
1)Plan de Compras del año 2012 en conjunto con el proceso de  Gestión Bienes Compras y  Servicios Administrativos, evidencia que se puede cotejar en la página web de la entidad, link /  la entidad / planes y programas. 2) se proyecto la Resolución de desagregación del presupuesto No 001 de 02 de enero de 2012, evidencia que se puede cotejar el la página de intranet, link, normatividad / Resoluciones y/o carpeta 120,77,02 programación presupuestal.                                                                                                                                                          3) Se elaboraron los memorandos de solicitud de necesidades a los diferentes procesos para el anteproyecto 2013, evidencia que se puede cotejar en la carpeta 120,77,02 Anteproyecto de presupuesto, folios (1-10). 4) Se elaboraró el anteproyecto de Presupuesto de la entidad para el año 2013 oficio enviado al Ministerio de Hacienda y Crédito Público mediente OPS - 20121200060191 del 26 de marzo del  2012. Adicionalmente se tramitó ante el Ministerio de Salud y Protección Social los documentos de vigencias futuras de los servicios de salud OPS - 20121200106021 del 12 de junio de 2012 y servicios Personales indirectos OPS 20121200113841 del 26 de junio de 2012, evidencias en al carpeta 120,77,02 vigencias futuras.                                                                                                                                                                                                                                                                                                                                       </t>
  </si>
  <si>
    <t>Se evidencia expedicion mensual de 72 cobros a entidades deudoras del FPS en los periodos Diciembre, Enero, Febrero, Marzo, Abril y Mayo de 2012, frente a un total de 432 cuentas por cobrar de deudores registrados por cuotas partes durante el mismo período.</t>
  </si>
  <si>
    <t xml:space="preserve">Durante el primer semestre de 2012 se enviaron a la oficina asesora juridica  6 expedientes mediante los memorandos COB-20124050038313, COB 20124050015923 de los cuales fueron devueltos 2 expedientes de morosos a salud mediante memorando AOJ-20121300040403. </t>
  </si>
  <si>
    <t>Durante el primer semestre de 2012 se recibieron 51 solicitudes por concepto de cuotas partes de las cuales se atendieron en oportunidad 48 solicitudes quedando a corte de 30 de junio de 2012 pendientes Cajanal, ETB y municipio de cali las cuales se les esta realizando el tramite correspondiente.</t>
  </si>
  <si>
    <t>Se tramitaron durante el período de Enero 01 a Junio 30 de 2012, 10 recobros ante el Administrador Fiduciario  Fosyga , frente a un total de 16 pagos efectuados al contratista por igual período señalado.</t>
  </si>
  <si>
    <t>Durante el primer semestre de 2012 se expidieron 901 requerimientos asi (889 envios de cobros administrativos y 12 requerimientos de cobro persuasivo) de 1622 que debian realizarce.  Los requerimientos de Marzo y mayo no se realizaron.</t>
  </si>
  <si>
    <t>Se evidencia que durante el I semestre de 2012 se realizaron 1791 visitas de auditoria de servicios de salud de 1722 programadas, Se presenta un mayor número de visitas de auditoria realizadas debido a la necesidad de desplazarse a los puntos de atención de servicios de salud en forma dicional a lo establecido para garantizar la adecuada prestación de los mismos.  La informacion fue evidenciada en la base de datos informes de gestion consolidado I semestre de 2012.</t>
  </si>
  <si>
    <t>Se evidencia durante el I semestre de 2012,  se realizaron 15 valoraciones medico laborales oportunamente de las 30 solicitadas. Esta situación se generó por la no disponibilidad del contrato para calificación de invalidez en primera instancia, el cual solamente fue legalizado y enviado a la Coordinación el día 20 de abril de 2012.  La informacion fue evidenciada en la base de datos informes de gestion consolidado I semestre de 2012.</t>
  </si>
  <si>
    <t>Se evidencia que durante el primer semestre de 2012 se adquirieron 99 compras asi: 93 entradas de almacen (4606 - 4699) y las 6 restantes por contratacion de vigilancia, adquisicion de lubricantes y combustibles, compra de tokens, contratacion de personal, contratacion servicios de salud,  suscripción al servicio de información diaria multiusuario por medio de una publicación periódica vía internet que facilite su búsqueda sobre aspectos jurisprudenciales.</t>
  </si>
  <si>
    <t xml:space="preserve">Se evidencia cumplimiento en algunas de las actividades programadas asi:                                                        1) Mediante Circular GTH-20122100000184 de febrero 07/12, se recordó a todos los evaluadores,  el plazo para llevar a cabo la segunda evaluación parcial semestral y la evaluación Final  del periodo 2011-2012. De igual manera mediante correos electrónicos del día 13 de febrero, se envío a cada uno de los evaluadores, el estado de las EDL de los funcionarios de carrera.. Se revisaron, registraron en el consolidado de EDL del periodo, el 100% de las Evaluaciones recibidas y se archivaron en las respectivas Historias Laborales.
2) La Asesoría de los Planes de Mejoramiento Individual se llevó a cabo parcialmente por cuanto de las  ocho  (8) asesorías programadas se llevaron a cabo cuatro (4); por tanto, este esta actividad se cumplió al 50%.
3)  Se recibieron 36 formatos de concertación de compromisos laborales 2012-2013, los cuales fueron verificados, registrados en la base de datos de Control de Evaluación y archivoados en las Historias Laborales. 
4)  El informe consolidado de calificación anual de servicios periodo 2011-2012  no se ha podido adelantar, en razón a que está pendiente que 12  funcionarios  completen  la  EDL de dicho periodo.
</t>
  </si>
  <si>
    <t>El proceso dio cumplimiento durante el primer semestre de 2012 a las 9 actividades que tiene programadas para las inducciones                                                                                                                                      1) Elaboración y envío del mensaje de bienvenida, 
2) Entrega de Cartilla de Inducción, 
3) inducción General mediante diapositivas, 
4) Recorrido por las instalaciones  (funcionarios Bogotá)
5) Presentación del nuevo funcionario al personal del la Entidad, (funcionarios Bogotá)
6) Aplicación de Encuesta Evaluación de la Inducción General, 
7) Asignación el código de ingreso y salida para los funcionarios nuevos de la ciudad de Bogotá 
8) Elaboración y entrega de un  memorando solicitando al jefe del nuevo funcionario, la  inducción específica, 
9) Aplicación de la encuesta evaluación de la Inducción Específica</t>
  </si>
  <si>
    <t>Se evidencia durante el primer semestre se expidieron  oportunamente las 75 Certificaciones solicitadas, así:
- Certificaciones Laborales: 57
- Certificaciones Funciones: 13
- Certificaciones Bonos 5 
EVIDENCIAS EN HISTORIAS LABORALES Y EN LA SERIE 210-13011  Certificaciones tiempo y funciones (Folder 1 y 2).</t>
  </si>
  <si>
    <r>
      <t>(No. de informes presentados oportun</t>
    </r>
    <r>
      <rPr>
        <b/>
        <sz val="9"/>
        <rFont val="Arial Narrow"/>
        <family val="2"/>
      </rPr>
      <t>a</t>
    </r>
    <r>
      <rPr>
        <sz val="9"/>
        <rFont val="Arial Narrow"/>
        <family val="2"/>
      </rPr>
      <t>mente / No. total de informes de gestión programados *100</t>
    </r>
  </si>
  <si>
    <r>
      <t>Se presentaron opotunamente los siguientes informes:
1) Informe de Desempeño II semestre 2011, el 28 de febrero de 2012, carpeta 120,53,9 Informes de desempeño folio 90 - 101                                                                                                                                                                         2). La formulación del plan de mejoramiento de la CGR  no aplica para el periodo, teniendo en cuenta  que durante el primer semestre no se recibio comisión de auditoria por parte de la CGR 3) Informe de Rendición de Cuentas a la CGR- Informe Final.   02 de marzo de 2012, carpeta 120.53.01                                                                                                                                                                             3) Informe a la Cámara de Representantes, radicado en la cámara de represenatntes mediante OPS- 20121200063351 del 29 de marzo de 2012, carpeta 120.53.01                                                                                                                                                                                            4) Informe al Congreso de la República, enviado mediante correo electrónico el 22 de junio de 2012, carpeta 120.53.01                                                                                                                                                                                                5) Informe de Gestión del proc eso  vigencia 2011, el 07 de marzo de 2012, carpeta 120,53,09 -informes de gestión folio 66 - 71
6) Plan Estratégico no aplica para el periodo, teniendo en cuenta que el Ministerio de Salud y Protección Social no solicito el seguimiento 2011, este proceso realizo su seguimeinto y se encuentra publicado en la página web de la entidad link la Entidad /  Planes y Programas.
7)Plan Indicativo se envio correo electronico el día 24 de febrero al Ministerio de Salud y Protección Social donde se envia el seguimiento del II semestre 2011, evidencia que se puede cotejar en la carpeta 120,69,03 Plan Indicactivo</t>
    </r>
    <r>
      <rPr>
        <u val="single"/>
        <sz val="9"/>
        <rFont val="Arial Narrow"/>
        <family val="2"/>
      </rPr>
      <t xml:space="preserve">
</t>
    </r>
  </si>
  <si>
    <r>
      <t>(Nro de solicitudes revisadas técn</t>
    </r>
    <r>
      <rPr>
        <b/>
        <sz val="9"/>
        <rFont val="Arial Narrow"/>
        <family val="2"/>
      </rPr>
      <t>i</t>
    </r>
    <r>
      <rPr>
        <sz val="9"/>
        <rFont val="Arial Narrow"/>
        <family val="2"/>
      </rPr>
      <t>camente / No. total de solicitudes recibidas.)*100</t>
    </r>
  </si>
  <si>
    <r>
      <rPr>
        <sz val="9"/>
        <rFont val="Arial Narrow"/>
        <family val="2"/>
      </rPr>
      <t>Durante el primer  semestre de la vigencia 2012 se ejecutaron 6 ordenes y 26 contratos de acuerdo a los términos de  tiempo acordado.ORDENES 58/2009, 042/2009, 013/2009 CONTRATOS 83/2009, 109/2009, 119/2009, 128/2009, 091/2009, 107/2009, 042/2009, 067/2009, 108/2009, 095/2009, 089/2009, 110/2009, 013/2009, 022/2009, 048/2009, 086/2009, 121/2009, 124/2009, 007/2009, 111/2009, 092/2009, 112/2009, 116/2009, 092/2009, 112/2009, 116/2009, 097/2009.</t>
    </r>
    <r>
      <rPr>
        <sz val="9"/>
        <color indexed="10"/>
        <rFont val="Arial Narrow"/>
        <family val="2"/>
      </rPr>
      <t xml:space="preserve">
</t>
    </r>
  </si>
  <si>
    <t>Nro de acciones constitucionales  contestadas en términos de ley / Nro de acciones constitucionales presentadas*100</t>
  </si>
  <si>
    <t>Σ Tiempo de elaboración de conceptos jurídicos / No. de conceptos emitidos)*100</t>
  </si>
  <si>
    <t>Se evidencia que durante el I semestre de 2012 se presentaron 18 Declaraciones de Giro y Compensación asi: 3 declaraciones mensuales  (primer proceso, corrección y Segundo proceso)</t>
  </si>
  <si>
    <t xml:space="preserve">Se evidencia durante el primer semestre de 2012, se recibieron y fueron tramitadas 2,601 planillas integradas de liquidación  PILA asi: Enero 367, febrero 421, marzo 472, abril 426, mayo 464, junio 451.  </t>
  </si>
  <si>
    <t>Se evidencia durante el primer semestre de 2012, se tramitaron  6084 novedades de 6,107.  23 fueron rechazadas por inconsistencia.  Evidencias en la base de datos Consolidado novedades Enero - Junio /2012.</t>
  </si>
  <si>
    <t>Se evidencia que durante el I semestre de 2012,  se tramitaron un total de 2629 solicitudes de 2750 que se recibieron por diferentes conceptos prestacionales. Las solicitudes que quedaron pendientes de tramitar, obedecen a que se esperaba gestión  o trámites de otras areas para decidir de fondo, o a la espera del cumplimiento de términos para resolver.  evidencias segun base de datos consolidado gestion de prestaciones economicas I semestre de 2012.</t>
  </si>
  <si>
    <t xml:space="preserve">Durante el I semestre de 2012,  se pudo evidenciar  que se registraron en las nóminas de pensionados que se tramitan, un total de 12.023 novedades por diferentes conceptos, 11.980 de FCN, 41 de San Juan de Dios y 2 de Prosocial, del total de novedades recibidas. </t>
  </si>
  <si>
    <t>Durante el primer semestre de realizo la depuracion de 43 cuentas asi  25 cuentas del activo y las 18 cuentas del pasivo para presentacion de los balances respectivos.  PERO ESTA PENDIENTE LA ACTUALIZACION DEL PROCEDIMIENTO PARA CONCILIACION CON LOS DIFERENTES PROCESOS PARA CUMPLIMIENTO EN EL PROXIMO SEMESTRE</t>
  </si>
  <si>
    <t>Se evidencia durante el primer semestre de 2012 la notificacion de 1482 resoluciones.  Evidencias en la base de datos resoluciones 2012.</t>
  </si>
  <si>
    <t>Para el periodo informado no se realizo la contratacion para el mantenimiento de los equipos de computo</t>
  </si>
  <si>
    <t xml:space="preserve">Durante el primer semestre de 2012 se realizaron 514 soportes a usuarios </t>
  </si>
  <si>
    <t xml:space="preserve">Para el periodo informado se tenian contratos informaticos vigentes, motivo por el cual no se realizaron interventorias </t>
  </si>
  <si>
    <t>Durante el primer semestre de 2012 se realizó la publicación de 90 requerimientos.</t>
  </si>
  <si>
    <t>Durante el primer semestre de 2012, se elaboraron los siguientes productos.  1, informe de gestion 2, informe avance plan de mejoramiento 3, reporte a avance de indicadores 4,informe de revision por la dirección 5, informe de avance del plan de manejo de riesgos.</t>
  </si>
  <si>
    <t xml:space="preserve">No se pudo realizar la evaluacion del indicador debido a que el proceso no tiene la informacion clara con relacion al mismo.  Requiere accion de mejora </t>
  </si>
  <si>
    <t xml:space="preserve">Durante el primer semestre el grupo de trabajo de control interno reporto 64 no conformidades reales y 33 no conformidades potenciales  de las cuales fueron documentadas 60 no conformidades reales y 23 potenciales </t>
  </si>
  <si>
    <t xml:space="preserve">Se evidencia que durante el primer semestre de 2012 se ejecutaron los pagos de las obligaciones tramitadas. </t>
  </si>
  <si>
    <t>Durante el primer semestre de 2012 las inversiones olbigatorias en TES se mantuvieron acordes a las disposiciones del decreto 1525 de 2008</t>
  </si>
  <si>
    <t>Durante el primer semestre de 2012 la ejecucion del presupuesto  del PAC, estuvo dentro de los parametros establecidos por el tesoro.</t>
  </si>
  <si>
    <t>Se evidencia durante el primer semestre de 2012  que se recibieron y evaluaron 72  propuestas correspondientes a: Prestación Servicios de Salud a Nivel Nacional según los Pliegos de Condiciones de la licitación pública No. 001-, contratar el servicio de vigilancia para las instalaciones donde se encuentran las oficinas principales del Fondo de Pasivo Social de FNC, contratar Suministro de Personal en Misión en los diferentes niveles, contratar la prestación del servicio de procesamiento de la información de los RIPS, contratar la prestación del servicio de procesamiento de la información y costeo de la UPC - POS contributivo correspondiente al año 2011, contratar suministro de Gasolina y ACPM,  contratar el suministro de 22 TOKENS con sus certificados digitales de Función Pública, la compra de Un (1) regulador de voltaje electrónico trifásico de 21 KVA, contratar el mantenimiento de la planta eléctrica motor Lister Peter 75 KVA. de propiedad del FPS, contratar publicación periódica  vía internet, servicio de publicaciones exigidas por ley en un diario de amplia circulación Nacional, mantenimiento locativo de la sede del FPSFNC  en la ciudad de Bucaramanga</t>
  </si>
  <si>
    <r>
      <rPr>
        <sz val="9"/>
        <rFont val="Arial Narrow"/>
        <family val="2"/>
      </rPr>
      <t>Se evidencia que durante el primer  semestre de la vigencia 2012 se ejecutaron 26 contratos de acuerdo a los términos de  tiempo acordado. CONTRATOS 83/2009, 109/2009, 119/2009, 128/2009, 091/2009, 107/2009, 042/2009, 067/2009, 108/2009, 095/2009, 089/2009, 110/2009, 013/2009, 022/2009, 048/2009, 086/2009, 121/2009, 124/2009, 007/2009, 111/2009, 092/2009, 112/2009, 116/2009, 092/2009, 112/2009, 116/2009, 097/2009.</t>
    </r>
    <r>
      <rPr>
        <sz val="9"/>
        <color indexed="10"/>
        <rFont val="Arial Narrow"/>
        <family val="2"/>
      </rPr>
      <t xml:space="preserve">
</t>
    </r>
  </si>
  <si>
    <t>Se evidencia que durante el período de Enero 01 a Junio 30 de 2012, se tramitaron 10 recobros ante el Administrador Fiduciario  Fosyga , frente a un total de 16 pagos efectuados al contratista por igual período señalado, los 6 recobros pendientes seran gestionado en el segundo semestre de 2012</t>
  </si>
  <si>
    <t>Durante el primer semestre de 2012 se realizo con corte a mayo 31 la depuracion de las cuentas bancarias por parte de la tesorera de la entidad.</t>
  </si>
  <si>
    <t>El Grupo Interno de Trabajo de Tesorería presentó 8 informes de los cuales 6 corresponden al  Promedio diario de cuenta e inversiones en TES y 2 al informe Trimestral de Inversiones.
El Grupo Interno de trabajo de Contabilidad presento 45 infomes de los 47 programados para el año 2012, de acuerdo a las nueva normatividad del proceso contable (SIIF); quedando pendiente solamente  informe presentado a la Direccion Distrital de impuestos en razon que la resolucion no ha sido emitida; de igual manera con relacion a la presentacion del Informe de Bonos pensionales su periodicidad de envio de informe cambio de trimestral a semestral.
Presupuesto - Se presentaron 6 informes mensulaes de ejecución presupuestal</t>
  </si>
  <si>
    <t>Se evidencia que durante el primer semestre de 2012 realizo la presentacion de 59 informes quedando pendientes 2 informes de la oficina de contabilidad.  La programacion de estos informes se encuentra en la matriz primaria y secundaria la cual deben actualizar.</t>
  </si>
</sst>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000"/>
    <numFmt numFmtId="194" formatCode="_-* #,##0.00\ [$€-1]_-;\-* #,##0.00\ [$€-1]_-;_-* &quot;-&quot;??\ [$€-1]_-"/>
    <numFmt numFmtId="195" formatCode="_([$€]\ * #,##0.00_);_([$€]\ * \(#,##0.00\);_([$€]\ * &quot;-&quot;??_);_(@_)"/>
  </numFmts>
  <fonts count="71">
    <font>
      <sz val="11"/>
      <color theme="1"/>
      <name val="Calibri"/>
      <family val="2"/>
    </font>
    <font>
      <sz val="11"/>
      <color indexed="8"/>
      <name val="Calibri"/>
      <family val="2"/>
    </font>
    <font>
      <sz val="10"/>
      <name val="Arial"/>
      <family val="2"/>
    </font>
    <font>
      <sz val="9"/>
      <name val="Arial Narrow"/>
      <family val="2"/>
    </font>
    <font>
      <sz val="10"/>
      <name val="Arial Narrow"/>
      <family val="2"/>
    </font>
    <font>
      <b/>
      <sz val="10"/>
      <name val="Arial Narrow"/>
      <family val="2"/>
    </font>
    <font>
      <b/>
      <sz val="12"/>
      <name val="Arial Narrow"/>
      <family val="2"/>
    </font>
    <font>
      <b/>
      <sz val="8"/>
      <name val="Arial Narrow"/>
      <family val="2"/>
    </font>
    <font>
      <b/>
      <sz val="8"/>
      <color indexed="9"/>
      <name val="Arial Narrow"/>
      <family val="2"/>
    </font>
    <font>
      <sz val="8"/>
      <name val="Arial Narrow"/>
      <family val="2"/>
    </font>
    <font>
      <b/>
      <sz val="11"/>
      <color indexed="8"/>
      <name val="Calibri"/>
      <family val="2"/>
    </font>
    <font>
      <sz val="8"/>
      <name val="Calibri"/>
      <family val="2"/>
    </font>
    <font>
      <b/>
      <sz val="9"/>
      <name val="Arial Narrow"/>
      <family val="2"/>
    </font>
    <font>
      <sz val="11"/>
      <name val="Calibri"/>
      <family val="2"/>
    </font>
    <font>
      <b/>
      <sz val="14"/>
      <name val="Calibri"/>
      <family val="2"/>
    </font>
    <font>
      <b/>
      <sz val="10"/>
      <name val="Bookman Old Style"/>
      <family val="1"/>
    </font>
    <font>
      <u val="single"/>
      <sz val="9"/>
      <name val="Arial Narrow"/>
      <family val="2"/>
    </font>
    <font>
      <b/>
      <sz val="9"/>
      <color indexed="8"/>
      <name val="Arial Narrow"/>
      <family val="2"/>
    </font>
    <font>
      <sz val="9"/>
      <color indexed="10"/>
      <name val="Arial Narrow"/>
      <family val="2"/>
    </font>
    <font>
      <sz val="9"/>
      <color indexed="8"/>
      <name val="Arial Narrow"/>
      <family val="2"/>
    </font>
    <font>
      <sz val="9"/>
      <color indexed="8"/>
      <name val="Calibri"/>
      <family val="2"/>
    </font>
    <font>
      <sz val="9"/>
      <name val="Bookman Old Style"/>
      <family val="1"/>
    </font>
    <font>
      <b/>
      <sz val="9"/>
      <name val="Bookman Old Style"/>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9"/>
      <color indexed="9"/>
      <name val="Arial Narrow"/>
      <family val="2"/>
    </font>
    <font>
      <sz val="10"/>
      <color indexed="8"/>
      <name val="Bookman Old Style"/>
      <family val="1"/>
    </font>
    <font>
      <sz val="9"/>
      <color indexed="9"/>
      <name val="Arial Narrow"/>
      <family val="2"/>
    </font>
    <font>
      <sz val="9"/>
      <name val="Calibri"/>
      <family val="2"/>
    </font>
    <font>
      <sz val="9"/>
      <color indexed="8"/>
      <name val="Bookman Old Style"/>
      <family val="1"/>
    </font>
    <font>
      <sz val="14"/>
      <color indexed="8"/>
      <name val="Calibri"/>
      <family val="2"/>
    </font>
    <font>
      <b/>
      <sz val="7"/>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0"/>
      <name val="Arial Narrow"/>
      <family val="2"/>
    </font>
    <font>
      <sz val="10"/>
      <color theme="1"/>
      <name val="Bookman Old Style"/>
      <family val="1"/>
    </font>
    <font>
      <sz val="9"/>
      <color theme="0"/>
      <name val="Arial Narrow"/>
      <family val="2"/>
    </font>
    <font>
      <sz val="9"/>
      <color theme="1"/>
      <name val="Calibri"/>
      <family val="2"/>
    </font>
    <font>
      <sz val="9"/>
      <color theme="1"/>
      <name val="Bookman Old Style"/>
      <family val="1"/>
    </font>
    <font>
      <sz val="14"/>
      <color theme="1"/>
      <name val="Calibri"/>
      <family val="2"/>
    </font>
  </fonts>
  <fills count="7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
      <patternFill patternType="solid">
        <fgColor indexed="8"/>
        <bgColor indexed="64"/>
      </patternFill>
    </fill>
    <fill>
      <patternFill patternType="solid">
        <fgColor indexed="10"/>
        <bgColor indexed="64"/>
      </patternFill>
    </fill>
    <fill>
      <patternFill patternType="solid">
        <fgColor indexed="43"/>
        <bgColor indexed="64"/>
      </patternFill>
    </fill>
    <fill>
      <patternFill patternType="solid">
        <fgColor indexed="11"/>
        <bgColor indexed="64"/>
      </patternFill>
    </fill>
    <fill>
      <patternFill patternType="solid">
        <fgColor indexed="9"/>
        <bgColor indexed="64"/>
      </patternFill>
    </fill>
    <fill>
      <patternFill patternType="solid">
        <fgColor indexed="12"/>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indexed="42"/>
        <bgColor indexed="64"/>
      </patternFill>
    </fill>
    <fill>
      <patternFill patternType="solid">
        <fgColor indexed="50"/>
        <bgColor indexed="64"/>
      </patternFill>
    </fill>
    <fill>
      <patternFill patternType="solid">
        <fgColor indexed="22"/>
        <bgColor indexed="64"/>
      </patternFill>
    </fill>
    <fill>
      <patternFill patternType="solid">
        <fgColor indexed="45"/>
        <bgColor indexed="64"/>
      </patternFill>
    </fill>
    <fill>
      <patternFill patternType="solid">
        <fgColor indexed="51"/>
        <bgColor indexed="64"/>
      </patternFill>
    </fill>
    <fill>
      <patternFill patternType="solid">
        <fgColor indexed="31"/>
        <bgColor indexed="64"/>
      </patternFill>
    </fill>
    <fill>
      <patternFill patternType="solid">
        <fgColor indexed="26"/>
        <bgColor indexed="64"/>
      </patternFill>
    </fill>
    <fill>
      <patternFill patternType="solid">
        <fgColor rgb="FFFFFF00"/>
        <bgColor indexed="64"/>
      </patternFill>
    </fill>
    <fill>
      <patternFill patternType="solid">
        <fgColor rgb="FFFF0000"/>
        <bgColor indexed="64"/>
      </patternFill>
    </fill>
    <fill>
      <patternFill patternType="solid">
        <fgColor rgb="FFFFDCB9"/>
        <bgColor indexed="64"/>
      </patternFill>
    </fill>
    <fill>
      <patternFill patternType="solid">
        <fgColor rgb="FFFFFF99"/>
        <bgColor indexed="64"/>
      </patternFill>
    </fill>
    <fill>
      <patternFill patternType="solid">
        <fgColor rgb="FFFF99CC"/>
        <bgColor indexed="64"/>
      </patternFill>
    </fill>
    <fill>
      <patternFill patternType="solid">
        <fgColor rgb="FFFFCC00"/>
        <bgColor indexed="64"/>
      </patternFill>
    </fill>
    <fill>
      <patternFill patternType="solid">
        <fgColor theme="1"/>
        <bgColor indexed="64"/>
      </patternFill>
    </fill>
    <fill>
      <patternFill patternType="solid">
        <fgColor rgb="FF00FF00"/>
        <bgColor indexed="64"/>
      </patternFill>
    </fill>
    <fill>
      <patternFill patternType="solid">
        <fgColor rgb="FF99CCFF"/>
        <bgColor indexed="64"/>
      </patternFill>
    </fill>
    <fill>
      <patternFill patternType="solid">
        <fgColor rgb="FFC5D9F1"/>
        <bgColor indexed="64"/>
      </patternFill>
    </fill>
    <fill>
      <patternFill patternType="solid">
        <fgColor indexed="44"/>
        <bgColor indexed="64"/>
      </patternFill>
    </fill>
    <fill>
      <patternFill patternType="solid">
        <fgColor theme="3" tint="0.7999799847602844"/>
        <bgColor indexed="64"/>
      </patternFill>
    </fill>
    <fill>
      <patternFill patternType="solid">
        <fgColor rgb="FFCCFFCC"/>
        <bgColor indexed="64"/>
      </patternFill>
    </fill>
    <fill>
      <patternFill patternType="solid">
        <fgColor rgb="FFDDFFDD"/>
        <bgColor indexed="64"/>
      </patternFill>
    </fill>
    <fill>
      <patternFill patternType="solid">
        <fgColor rgb="FFAAE600"/>
        <bgColor indexed="64"/>
      </patternFill>
    </fill>
    <fill>
      <patternFill patternType="solid">
        <fgColor theme="0" tint="-0.1499900072813034"/>
        <bgColor indexed="64"/>
      </patternFill>
    </fill>
    <fill>
      <patternFill patternType="solid">
        <fgColor rgb="FFD8D8D8"/>
        <bgColor indexed="64"/>
      </patternFill>
    </fill>
    <fill>
      <patternFill patternType="solid">
        <fgColor rgb="FFFFFFC1"/>
        <bgColor indexed="64"/>
      </patternFill>
    </fill>
    <fill>
      <patternFill patternType="solid">
        <fgColor rgb="FFFFDEBD"/>
        <bgColor indexed="64"/>
      </patternFill>
    </fill>
    <fill>
      <patternFill patternType="solid">
        <fgColor rgb="FFFFD1E8"/>
        <bgColor indexed="64"/>
      </patternFill>
    </fill>
    <fill>
      <patternFill patternType="solid">
        <fgColor rgb="FFFFE05B"/>
        <bgColor indexed="64"/>
      </patternFill>
    </fill>
    <fill>
      <patternFill patternType="solid">
        <fgColor rgb="FFFFE6CD"/>
        <bgColor indexed="64"/>
      </patternFill>
    </fill>
    <fill>
      <patternFill patternType="solid">
        <fgColor rgb="FFCCCCFF"/>
        <bgColor indexed="64"/>
      </patternFill>
    </fill>
    <fill>
      <patternFill patternType="solid">
        <fgColor rgb="FFD9D9FF"/>
        <bgColor indexed="64"/>
      </patternFill>
    </fill>
    <fill>
      <patternFill patternType="solid">
        <fgColor rgb="FFDEBDFF"/>
        <bgColor indexed="64"/>
      </patternFill>
    </fill>
    <fill>
      <patternFill patternType="solid">
        <fgColor rgb="FFFFFFE5"/>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thin"/>
      <right>
        <color indexed="63"/>
      </right>
      <top style="thin"/>
      <bottom>
        <color indexed="63"/>
      </bottom>
    </border>
    <border>
      <left style="double"/>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1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195" fontId="1"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cellStyleXfs>
  <cellXfs count="242">
    <xf numFmtId="0" fontId="0" fillId="0" borderId="0" xfId="0" applyFont="1" applyAlignment="1">
      <alignment/>
    </xf>
    <xf numFmtId="0" fontId="7" fillId="33" borderId="10" xfId="0" applyFont="1" applyFill="1" applyBorder="1" applyAlignment="1" applyProtection="1">
      <alignment horizontal="center" vertical="center" wrapText="1"/>
      <protection locked="0"/>
    </xf>
    <xf numFmtId="0" fontId="7" fillId="34" borderId="10" xfId="0" applyFont="1" applyFill="1" applyBorder="1" applyAlignment="1" applyProtection="1">
      <alignment horizontal="center" vertical="center" wrapText="1"/>
      <protection locked="0"/>
    </xf>
    <xf numFmtId="0" fontId="8" fillId="35" borderId="10" xfId="0" applyFont="1" applyFill="1" applyBorder="1" applyAlignment="1" applyProtection="1">
      <alignment horizontal="center" vertical="center" wrapText="1"/>
      <protection locked="0"/>
    </xf>
    <xf numFmtId="0" fontId="7" fillId="36" borderId="10" xfId="0" applyFont="1" applyFill="1" applyBorder="1" applyAlignment="1" applyProtection="1">
      <alignment horizontal="center" vertical="center" wrapText="1"/>
      <protection locked="0"/>
    </xf>
    <xf numFmtId="3" fontId="4" fillId="37" borderId="10" xfId="0" applyNumberFormat="1" applyFont="1" applyFill="1" applyBorder="1" applyAlignment="1" applyProtection="1">
      <alignment horizontal="center" vertical="center" wrapText="1"/>
      <protection locked="0"/>
    </xf>
    <xf numFmtId="9" fontId="4" fillId="37" borderId="10" xfId="104" applyFont="1" applyFill="1" applyBorder="1" applyAlignment="1" applyProtection="1">
      <alignment horizontal="center" vertical="center" wrapText="1"/>
      <protection locked="0"/>
    </xf>
    <xf numFmtId="0" fontId="4" fillId="37" borderId="10" xfId="0" applyFont="1" applyFill="1" applyBorder="1" applyAlignment="1" applyProtection="1">
      <alignment horizontal="center" vertical="center" wrapText="1"/>
      <protection locked="0"/>
    </xf>
    <xf numFmtId="0" fontId="7" fillId="38" borderId="10" xfId="0" applyFont="1" applyFill="1" applyBorder="1" applyAlignment="1" applyProtection="1">
      <alignment horizontal="center" vertical="center" wrapText="1"/>
      <protection locked="0"/>
    </xf>
    <xf numFmtId="0" fontId="3" fillId="38" borderId="10" xfId="0" applyFont="1" applyFill="1" applyBorder="1" applyAlignment="1" applyProtection="1">
      <alignment horizontal="center" vertical="center" wrapText="1"/>
      <protection/>
    </xf>
    <xf numFmtId="0" fontId="5" fillId="37" borderId="10" xfId="0" applyFont="1" applyFill="1" applyBorder="1" applyAlignment="1" applyProtection="1">
      <alignment horizontal="center" vertical="center" wrapText="1"/>
      <protection locked="0"/>
    </xf>
    <xf numFmtId="9" fontId="5" fillId="37" borderId="10" xfId="104" applyFont="1" applyFill="1" applyBorder="1" applyAlignment="1" applyProtection="1">
      <alignment horizontal="center" vertical="center" wrapText="1"/>
      <protection locked="0"/>
    </xf>
    <xf numFmtId="0" fontId="0" fillId="39" borderId="0" xfId="0" applyFill="1" applyAlignment="1">
      <alignment/>
    </xf>
    <xf numFmtId="0" fontId="10" fillId="39" borderId="0" xfId="0" applyFont="1" applyFill="1" applyAlignment="1">
      <alignment/>
    </xf>
    <xf numFmtId="0" fontId="9" fillId="40" borderId="11" xfId="73" applyFont="1" applyFill="1" applyBorder="1" applyAlignment="1">
      <alignment vertical="center"/>
      <protection/>
    </xf>
    <xf numFmtId="0" fontId="3" fillId="41" borderId="10" xfId="0" applyFont="1" applyFill="1" applyBorder="1" applyAlignment="1">
      <alignment horizontal="center" vertical="center" wrapText="1"/>
    </xf>
    <xf numFmtId="0" fontId="3" fillId="41" borderId="10" xfId="0" applyFont="1" applyFill="1" applyBorder="1" applyAlignment="1" applyProtection="1">
      <alignment horizontal="center" vertical="center" wrapText="1"/>
      <protection/>
    </xf>
    <xf numFmtId="0" fontId="3" fillId="42" borderId="10" xfId="0" applyFont="1" applyFill="1" applyBorder="1" applyAlignment="1">
      <alignment horizontal="center" vertical="center" wrapText="1"/>
    </xf>
    <xf numFmtId="0" fontId="3" fillId="43" borderId="10" xfId="0" applyFont="1" applyFill="1" applyBorder="1" applyAlignment="1">
      <alignment horizontal="center" vertical="center" wrapText="1"/>
    </xf>
    <xf numFmtId="0" fontId="3" fillId="44" borderId="10" xfId="0" applyFont="1" applyFill="1" applyBorder="1" applyAlignment="1" applyProtection="1">
      <alignment horizontal="center" vertical="center" wrapText="1"/>
      <protection/>
    </xf>
    <xf numFmtId="0" fontId="3" fillId="45" borderId="10" xfId="0" applyFont="1" applyFill="1" applyBorder="1" applyAlignment="1" applyProtection="1">
      <alignment horizontal="center" vertical="center" wrapText="1"/>
      <protection/>
    </xf>
    <xf numFmtId="0" fontId="3" fillId="46" borderId="10" xfId="0" applyFont="1" applyFill="1" applyBorder="1" applyAlignment="1" applyProtection="1">
      <alignment horizontal="center" vertical="center" wrapText="1"/>
      <protection/>
    </xf>
    <xf numFmtId="0" fontId="3" fillId="42" borderId="10" xfId="0" applyFont="1" applyFill="1" applyBorder="1" applyAlignment="1" applyProtection="1">
      <alignment horizontal="center" vertical="center" wrapText="1"/>
      <protection/>
    </xf>
    <xf numFmtId="0" fontId="3" fillId="37" borderId="10" xfId="0" applyFont="1" applyFill="1" applyBorder="1" applyAlignment="1" applyProtection="1">
      <alignment horizontal="center" vertical="center" wrapText="1"/>
      <protection/>
    </xf>
    <xf numFmtId="0" fontId="3" fillId="47" borderId="10" xfId="0" applyFont="1" applyFill="1" applyBorder="1" applyAlignment="1" applyProtection="1">
      <alignment horizontal="center" vertical="center" wrapText="1"/>
      <protection/>
    </xf>
    <xf numFmtId="0" fontId="3" fillId="48" borderId="10" xfId="0" applyFont="1" applyFill="1" applyBorder="1" applyAlignment="1" applyProtection="1">
      <alignment horizontal="center" vertical="center" wrapText="1"/>
      <protection/>
    </xf>
    <xf numFmtId="0" fontId="3" fillId="49" borderId="10" xfId="0" applyFont="1" applyFill="1" applyBorder="1" applyAlignment="1" applyProtection="1">
      <alignment horizontal="center" vertical="center" wrapText="1"/>
      <protection/>
    </xf>
    <xf numFmtId="0" fontId="3" fillId="43" borderId="10" xfId="0" applyFont="1" applyFill="1" applyBorder="1" applyAlignment="1" applyProtection="1">
      <alignment horizontal="center" vertical="center" wrapText="1"/>
      <protection/>
    </xf>
    <xf numFmtId="0" fontId="3" fillId="50" borderId="10" xfId="0" applyFont="1" applyFill="1" applyBorder="1" applyAlignment="1" applyProtection="1">
      <alignment horizontal="center" vertical="center" wrapText="1"/>
      <protection/>
    </xf>
    <xf numFmtId="9" fontId="3" fillId="41" borderId="10" xfId="104" applyFont="1" applyFill="1" applyBorder="1" applyAlignment="1" applyProtection="1">
      <alignment horizontal="center" vertical="center" wrapText="1"/>
      <protection/>
    </xf>
    <xf numFmtId="9" fontId="3" fillId="38" borderId="10" xfId="104" applyFont="1" applyFill="1" applyBorder="1" applyAlignment="1" applyProtection="1">
      <alignment horizontal="center" vertical="center" wrapText="1"/>
      <protection/>
    </xf>
    <xf numFmtId="9" fontId="3" fillId="44" borderId="10" xfId="104" applyFont="1" applyFill="1" applyBorder="1" applyAlignment="1" applyProtection="1">
      <alignment horizontal="center" vertical="center" wrapText="1"/>
      <protection/>
    </xf>
    <xf numFmtId="9" fontId="3" fillId="45" borderId="10" xfId="104" applyFont="1" applyFill="1" applyBorder="1" applyAlignment="1" applyProtection="1">
      <alignment horizontal="center" vertical="center" wrapText="1"/>
      <protection/>
    </xf>
    <xf numFmtId="9" fontId="3" fillId="46" borderId="10" xfId="104" applyFont="1" applyFill="1" applyBorder="1" applyAlignment="1" applyProtection="1">
      <alignment horizontal="center" vertical="center" wrapText="1"/>
      <protection/>
    </xf>
    <xf numFmtId="9" fontId="3" fillId="42" borderId="10" xfId="104" applyFont="1" applyFill="1" applyBorder="1" applyAlignment="1" applyProtection="1">
      <alignment horizontal="center" vertical="center" wrapText="1"/>
      <protection/>
    </xf>
    <xf numFmtId="9" fontId="3" fillId="37" borderId="10" xfId="104" applyFont="1" applyFill="1" applyBorder="1" applyAlignment="1" applyProtection="1">
      <alignment horizontal="center" vertical="center" wrapText="1"/>
      <protection/>
    </xf>
    <xf numFmtId="9" fontId="3" fillId="47" borderId="10" xfId="104" applyFont="1" applyFill="1" applyBorder="1" applyAlignment="1" applyProtection="1">
      <alignment horizontal="center" vertical="center" wrapText="1"/>
      <protection/>
    </xf>
    <xf numFmtId="9" fontId="3" fillId="48" borderId="10" xfId="104" applyFont="1" applyFill="1" applyBorder="1" applyAlignment="1" applyProtection="1">
      <alignment horizontal="center" vertical="center" wrapText="1"/>
      <protection/>
    </xf>
    <xf numFmtId="9" fontId="3" fillId="49" borderId="10" xfId="104" applyFont="1" applyFill="1" applyBorder="1" applyAlignment="1" applyProtection="1">
      <alignment horizontal="center" vertical="center" wrapText="1"/>
      <protection/>
    </xf>
    <xf numFmtId="9" fontId="3" fillId="43" borderId="10" xfId="104" applyFont="1" applyFill="1" applyBorder="1" applyAlignment="1" applyProtection="1">
      <alignment horizontal="center" vertical="center" wrapText="1"/>
      <protection/>
    </xf>
    <xf numFmtId="9" fontId="3" fillId="50" borderId="10" xfId="104" applyFont="1" applyFill="1" applyBorder="1" applyAlignment="1" applyProtection="1">
      <alignment horizontal="center" vertical="center" wrapText="1"/>
      <protection/>
    </xf>
    <xf numFmtId="188" fontId="3" fillId="47" borderId="10" xfId="104" applyNumberFormat="1" applyFont="1" applyFill="1" applyBorder="1" applyAlignment="1" applyProtection="1">
      <alignment horizontal="center" vertical="center" wrapText="1"/>
      <protection/>
    </xf>
    <xf numFmtId="0" fontId="10" fillId="0" borderId="0" xfId="0" applyFont="1" applyAlignment="1">
      <alignment/>
    </xf>
    <xf numFmtId="0" fontId="7" fillId="39" borderId="10" xfId="73" applyFont="1" applyFill="1" applyBorder="1" applyAlignment="1">
      <alignment horizontal="center" vertical="center"/>
      <protection/>
    </xf>
    <xf numFmtId="9" fontId="12" fillId="45" borderId="10" xfId="0" applyNumberFormat="1" applyFont="1" applyFill="1" applyBorder="1" applyAlignment="1">
      <alignment horizontal="center" vertical="center" wrapText="1"/>
    </xf>
    <xf numFmtId="0" fontId="13" fillId="0" borderId="0" xfId="0" applyFont="1" applyAlignment="1">
      <alignment/>
    </xf>
    <xf numFmtId="0" fontId="3" fillId="51" borderId="10" xfId="0" applyFont="1" applyFill="1" applyBorder="1" applyAlignment="1" applyProtection="1">
      <alignment horizontal="center" vertical="center" wrapText="1"/>
      <protection/>
    </xf>
    <xf numFmtId="0" fontId="3" fillId="52" borderId="10" xfId="0" applyFont="1" applyFill="1" applyBorder="1" applyAlignment="1" applyProtection="1">
      <alignment horizontal="center" vertical="center" wrapText="1"/>
      <protection/>
    </xf>
    <xf numFmtId="0" fontId="3" fillId="53" borderId="10" xfId="0" applyFont="1" applyFill="1" applyBorder="1" applyAlignment="1">
      <alignment horizontal="center" vertical="center" wrapText="1"/>
    </xf>
    <xf numFmtId="0" fontId="3" fillId="54" borderId="10" xfId="0" applyFont="1" applyFill="1" applyBorder="1" applyAlignment="1" applyProtection="1">
      <alignment horizontal="center" vertical="center" wrapText="1"/>
      <protection/>
    </xf>
    <xf numFmtId="0" fontId="3" fillId="29" borderId="10" xfId="0" applyFont="1" applyFill="1" applyBorder="1" applyAlignment="1" applyProtection="1">
      <alignment horizontal="center" vertical="center" wrapText="1"/>
      <protection/>
    </xf>
    <xf numFmtId="9" fontId="3" fillId="55" borderId="10" xfId="104" applyFont="1" applyFill="1" applyBorder="1" applyAlignment="1" applyProtection="1">
      <alignment horizontal="center" vertical="center" wrapText="1"/>
      <protection/>
    </xf>
    <xf numFmtId="9" fontId="3" fillId="56" borderId="10" xfId="104" applyFont="1" applyFill="1" applyBorder="1" applyAlignment="1" applyProtection="1">
      <alignment horizontal="center" vertical="center" wrapText="1"/>
      <protection/>
    </xf>
    <xf numFmtId="0" fontId="65" fillId="57" borderId="10" xfId="0" applyFont="1" applyFill="1" applyBorder="1" applyAlignment="1" applyProtection="1">
      <alignment horizontal="center" vertical="center" wrapText="1"/>
      <protection/>
    </xf>
    <xf numFmtId="0" fontId="3" fillId="58" borderId="10" xfId="0" applyFont="1" applyFill="1" applyBorder="1" applyAlignment="1" applyProtection="1">
      <alignment horizontal="center" vertical="center" wrapText="1"/>
      <protection/>
    </xf>
    <xf numFmtId="9" fontId="3" fillId="29" borderId="10" xfId="104" applyFont="1" applyFill="1" applyBorder="1" applyAlignment="1" applyProtection="1">
      <alignment horizontal="center" vertical="center" wrapText="1"/>
      <protection/>
    </xf>
    <xf numFmtId="1" fontId="3" fillId="29" borderId="10" xfId="104" applyNumberFormat="1" applyFont="1" applyFill="1" applyBorder="1" applyAlignment="1" applyProtection="1">
      <alignment horizontal="center" vertical="center" wrapText="1"/>
      <protection/>
    </xf>
    <xf numFmtId="0" fontId="3" fillId="56" borderId="10" xfId="0" applyFont="1" applyFill="1" applyBorder="1" applyAlignment="1" applyProtection="1">
      <alignment horizontal="center" vertical="center" wrapText="1"/>
      <protection/>
    </xf>
    <xf numFmtId="0" fontId="3" fillId="38" borderId="10" xfId="0" applyFont="1" applyFill="1" applyBorder="1" applyAlignment="1">
      <alignment horizontal="center" vertical="center" wrapText="1"/>
    </xf>
    <xf numFmtId="9" fontId="0" fillId="0" borderId="0" xfId="0" applyNumberFormat="1" applyAlignment="1">
      <alignment/>
    </xf>
    <xf numFmtId="4" fontId="0" fillId="0" borderId="0" xfId="0" applyNumberFormat="1" applyAlignment="1">
      <alignment/>
    </xf>
    <xf numFmtId="9" fontId="3" fillId="59" borderId="10" xfId="104" applyFont="1" applyFill="1" applyBorder="1" applyAlignment="1" applyProtection="1">
      <alignment horizontal="center" vertical="center" wrapText="1"/>
      <protection/>
    </xf>
    <xf numFmtId="10" fontId="3" fillId="47" borderId="10" xfId="104" applyNumberFormat="1" applyFont="1" applyFill="1" applyBorder="1" applyAlignment="1" applyProtection="1">
      <alignment horizontal="center" vertical="center" wrapText="1"/>
      <protection/>
    </xf>
    <xf numFmtId="9" fontId="3" fillId="58" borderId="10" xfId="104" applyFont="1" applyFill="1" applyBorder="1" applyAlignment="1" applyProtection="1">
      <alignment horizontal="center" vertical="center" wrapText="1"/>
      <protection/>
    </xf>
    <xf numFmtId="0" fontId="3" fillId="60" borderId="12" xfId="0" applyFont="1" applyFill="1" applyBorder="1" applyAlignment="1" applyProtection="1">
      <alignment horizontal="justify" vertical="center" wrapText="1"/>
      <protection locked="0"/>
    </xf>
    <xf numFmtId="0" fontId="3" fillId="42" borderId="13" xfId="0" applyFont="1" applyFill="1" applyBorder="1" applyAlignment="1" applyProtection="1">
      <alignment horizontal="center" vertical="center" wrapText="1"/>
      <protection/>
    </xf>
    <xf numFmtId="9" fontId="3" fillId="42" borderId="13" xfId="104" applyFont="1" applyFill="1" applyBorder="1" applyAlignment="1" applyProtection="1">
      <alignment horizontal="center" vertical="center" wrapText="1"/>
      <protection/>
    </xf>
    <xf numFmtId="0" fontId="3" fillId="38" borderId="13" xfId="0" applyFont="1" applyFill="1" applyBorder="1" applyAlignment="1" applyProtection="1">
      <alignment horizontal="center" vertical="center" wrapText="1"/>
      <protection/>
    </xf>
    <xf numFmtId="0" fontId="3" fillId="42" borderId="14" xfId="0" applyFont="1" applyFill="1" applyBorder="1" applyAlignment="1" applyProtection="1">
      <alignment horizontal="center" vertical="center" wrapText="1"/>
      <protection/>
    </xf>
    <xf numFmtId="0" fontId="3" fillId="53" borderId="14" xfId="0" applyFont="1" applyFill="1" applyBorder="1" applyAlignment="1">
      <alignment horizontal="center" vertical="center" wrapText="1"/>
    </xf>
    <xf numFmtId="9" fontId="3" fillId="42" borderId="14" xfId="104" applyFont="1" applyFill="1" applyBorder="1" applyAlignment="1" applyProtection="1">
      <alignment horizontal="center" vertical="center" wrapText="1"/>
      <protection/>
    </xf>
    <xf numFmtId="0" fontId="3" fillId="38" borderId="14" xfId="0" applyFont="1" applyFill="1" applyBorder="1" applyAlignment="1" applyProtection="1">
      <alignment horizontal="center" vertical="center" wrapText="1"/>
      <protection/>
    </xf>
    <xf numFmtId="0" fontId="66" fillId="0" borderId="0" xfId="0" applyFont="1" applyAlignment="1">
      <alignment horizontal="center" vertical="justify"/>
    </xf>
    <xf numFmtId="0" fontId="15" fillId="37" borderId="10" xfId="0" applyFont="1" applyFill="1" applyBorder="1" applyAlignment="1" applyProtection="1">
      <alignment horizontal="center" vertical="center" wrapText="1"/>
      <protection locked="0"/>
    </xf>
    <xf numFmtId="0" fontId="3" fillId="37" borderId="10" xfId="0" applyFont="1" applyFill="1" applyBorder="1" applyAlignment="1">
      <alignment horizontal="center" vertical="center" wrapText="1"/>
    </xf>
    <xf numFmtId="0" fontId="67" fillId="57" borderId="10" xfId="0" applyFont="1" applyFill="1" applyBorder="1" applyAlignment="1" applyProtection="1">
      <alignment horizontal="center" vertical="center" wrapText="1"/>
      <protection/>
    </xf>
    <xf numFmtId="0" fontId="12" fillId="41" borderId="10" xfId="0" applyFont="1" applyFill="1" applyBorder="1" applyAlignment="1">
      <alignment horizontal="center" vertical="center" wrapText="1"/>
    </xf>
    <xf numFmtId="0" fontId="3" fillId="41" borderId="10" xfId="0" applyFont="1" applyFill="1" applyBorder="1" applyAlignment="1">
      <alignment horizontal="center" vertical="center"/>
    </xf>
    <xf numFmtId="9" fontId="3" fillId="41" borderId="10" xfId="0" applyNumberFormat="1" applyFont="1" applyFill="1" applyBorder="1" applyAlignment="1">
      <alignment horizontal="center" vertical="center" wrapText="1"/>
    </xf>
    <xf numFmtId="0" fontId="68" fillId="60" borderId="10" xfId="0" applyFont="1" applyFill="1" applyBorder="1" applyAlignment="1">
      <alignment horizontal="center" vertical="center"/>
    </xf>
    <xf numFmtId="0" fontId="3" fillId="61" borderId="15" xfId="0" applyFont="1" applyFill="1" applyBorder="1" applyAlignment="1" applyProtection="1">
      <alignment horizontal="center" vertical="center"/>
      <protection locked="0"/>
    </xf>
    <xf numFmtId="0" fontId="68" fillId="62" borderId="10" xfId="0" applyFont="1" applyFill="1" applyBorder="1" applyAlignment="1">
      <alignment horizontal="center" vertical="center"/>
    </xf>
    <xf numFmtId="0" fontId="12" fillId="38" borderId="10" xfId="0" applyFont="1" applyFill="1" applyBorder="1" applyAlignment="1">
      <alignment horizontal="center" vertical="center" wrapText="1"/>
    </xf>
    <xf numFmtId="0" fontId="3" fillId="38" borderId="10" xfId="0" applyFont="1" applyFill="1" applyBorder="1" applyAlignment="1">
      <alignment horizontal="center" vertical="center"/>
    </xf>
    <xf numFmtId="9" fontId="3" fillId="38" borderId="10" xfId="0" applyNumberFormat="1" applyFont="1" applyFill="1" applyBorder="1" applyAlignment="1">
      <alignment horizontal="center" vertical="center" wrapText="1"/>
    </xf>
    <xf numFmtId="0" fontId="68" fillId="63" borderId="10" xfId="0" applyFont="1" applyFill="1" applyBorder="1" applyAlignment="1">
      <alignment horizontal="center" vertical="center"/>
    </xf>
    <xf numFmtId="0" fontId="3" fillId="63" borderId="12" xfId="0" applyFont="1" applyFill="1" applyBorder="1" applyAlignment="1" applyProtection="1">
      <alignment horizontal="justify" vertical="center" wrapText="1"/>
      <protection locked="0"/>
    </xf>
    <xf numFmtId="9" fontId="3" fillId="38" borderId="10" xfId="0" applyNumberFormat="1" applyFont="1" applyFill="1" applyBorder="1" applyAlignment="1">
      <alignment horizontal="center" vertical="center"/>
    </xf>
    <xf numFmtId="0" fontId="3" fillId="44" borderId="10" xfId="0" applyFont="1" applyFill="1" applyBorder="1" applyAlignment="1">
      <alignment horizontal="center" vertical="center" wrapText="1"/>
    </xf>
    <xf numFmtId="0" fontId="12" fillId="44" borderId="10" xfId="0" applyFont="1" applyFill="1" applyBorder="1" applyAlignment="1">
      <alignment horizontal="center" vertical="center" wrapText="1"/>
    </xf>
    <xf numFmtId="0" fontId="12" fillId="63" borderId="10" xfId="94" applyFont="1" applyFill="1" applyBorder="1" applyAlignment="1" applyProtection="1">
      <alignment horizontal="center" vertical="center" wrapText="1"/>
      <protection locked="0"/>
    </xf>
    <xf numFmtId="0" fontId="3" fillId="44" borderId="10" xfId="94" applyFont="1" applyFill="1" applyBorder="1" applyAlignment="1" applyProtection="1">
      <alignment horizontal="center" vertical="center" wrapText="1"/>
      <protection locked="0"/>
    </xf>
    <xf numFmtId="0" fontId="3" fillId="44" borderId="14" xfId="0" applyFont="1" applyFill="1" applyBorder="1" applyAlignment="1">
      <alignment horizontal="center" vertical="center" wrapText="1"/>
    </xf>
    <xf numFmtId="9" fontId="3" fillId="44" borderId="10" xfId="0" applyNumberFormat="1" applyFont="1" applyFill="1" applyBorder="1" applyAlignment="1">
      <alignment horizontal="center" vertical="center" wrapText="1"/>
    </xf>
    <xf numFmtId="0" fontId="68" fillId="64" borderId="10" xfId="0" applyFont="1" applyFill="1" applyBorder="1" applyAlignment="1">
      <alignment horizontal="center" vertical="center"/>
    </xf>
    <xf numFmtId="49" fontId="3" fillId="64" borderId="12" xfId="0" applyNumberFormat="1" applyFont="1" applyFill="1" applyBorder="1" applyAlignment="1" applyProtection="1">
      <alignment horizontal="justify" vertical="center" wrapText="1"/>
      <protection locked="0"/>
    </xf>
    <xf numFmtId="0" fontId="12" fillId="44" borderId="14" xfId="0" applyFont="1" applyFill="1" applyBorder="1" applyAlignment="1">
      <alignment horizontal="center" vertical="center" wrapText="1"/>
    </xf>
    <xf numFmtId="0" fontId="12" fillId="63" borderId="14" xfId="0" applyFont="1" applyFill="1" applyBorder="1" applyAlignment="1">
      <alignment horizontal="center" vertical="center" wrapText="1"/>
    </xf>
    <xf numFmtId="0" fontId="3" fillId="64" borderId="12" xfId="89" applyFont="1" applyFill="1" applyBorder="1" applyAlignment="1" applyProtection="1">
      <alignment horizontal="justify" vertical="center" wrapText="1"/>
      <protection locked="0"/>
    </xf>
    <xf numFmtId="0" fontId="17" fillId="63" borderId="10" xfId="91" applyFont="1" applyFill="1" applyBorder="1" applyAlignment="1" applyProtection="1">
      <alignment horizontal="center" vertical="center" wrapText="1"/>
      <protection locked="0"/>
    </xf>
    <xf numFmtId="0" fontId="3" fillId="63" borderId="14" xfId="0" applyFont="1" applyFill="1" applyBorder="1" applyAlignment="1">
      <alignment horizontal="center" vertical="center" wrapText="1"/>
    </xf>
    <xf numFmtId="0" fontId="3" fillId="45" borderId="10" xfId="0" applyFont="1" applyFill="1" applyBorder="1" applyAlignment="1">
      <alignment horizontal="center" vertical="center" wrapText="1"/>
    </xf>
    <xf numFmtId="0" fontId="12" fillId="45" borderId="10" xfId="0" applyFont="1" applyFill="1" applyBorder="1" applyAlignment="1">
      <alignment horizontal="center" vertical="center" wrapText="1"/>
    </xf>
    <xf numFmtId="0" fontId="3" fillId="45" borderId="10" xfId="94" applyFont="1" applyFill="1" applyBorder="1" applyAlignment="1" applyProtection="1">
      <alignment horizontal="center" vertical="center" wrapText="1"/>
      <protection locked="0"/>
    </xf>
    <xf numFmtId="9" fontId="3" fillId="45" borderId="10" xfId="0" applyNumberFormat="1" applyFont="1" applyFill="1" applyBorder="1" applyAlignment="1">
      <alignment horizontal="center" vertical="center"/>
    </xf>
    <xf numFmtId="0" fontId="68" fillId="65" borderId="10" xfId="0" applyFont="1" applyFill="1" applyBorder="1" applyAlignment="1">
      <alignment horizontal="center" vertical="center"/>
    </xf>
    <xf numFmtId="0" fontId="3" fillId="65" borderId="12" xfId="89" applyFont="1" applyFill="1" applyBorder="1" applyAlignment="1" applyProtection="1">
      <alignment horizontal="justify" vertical="center"/>
      <protection locked="0"/>
    </xf>
    <xf numFmtId="49" fontId="3" fillId="46" borderId="10" xfId="0" applyNumberFormat="1" applyFont="1" applyFill="1" applyBorder="1" applyAlignment="1" applyProtection="1">
      <alignment horizontal="center" vertical="center" wrapText="1"/>
      <protection locked="0"/>
    </xf>
    <xf numFmtId="0" fontId="3" fillId="46" borderId="10" xfId="0" applyFont="1" applyFill="1" applyBorder="1" applyAlignment="1">
      <alignment horizontal="center" vertical="center" wrapText="1"/>
    </xf>
    <xf numFmtId="0" fontId="3" fillId="46" borderId="14" xfId="0" applyFont="1" applyFill="1" applyBorder="1" applyAlignment="1">
      <alignment horizontal="center" vertical="center" wrapText="1"/>
    </xf>
    <xf numFmtId="9" fontId="3" fillId="46" borderId="10" xfId="0" applyNumberFormat="1" applyFont="1" applyFill="1" applyBorder="1" applyAlignment="1">
      <alignment horizontal="center" vertical="center"/>
    </xf>
    <xf numFmtId="0" fontId="68" fillId="66" borderId="10" xfId="0" applyFont="1" applyFill="1" applyBorder="1" applyAlignment="1">
      <alignment horizontal="center" vertical="center"/>
    </xf>
    <xf numFmtId="0" fontId="3" fillId="67" borderId="12" xfId="89" applyFont="1" applyFill="1" applyBorder="1" applyAlignment="1" applyProtection="1">
      <alignment horizontal="justify" vertical="center" wrapText="1"/>
      <protection locked="0"/>
    </xf>
    <xf numFmtId="49" fontId="3" fillId="46" borderId="10" xfId="0" applyNumberFormat="1" applyFont="1" applyFill="1" applyBorder="1" applyAlignment="1" applyProtection="1">
      <alignment horizontal="justify" vertical="center"/>
      <protection locked="0"/>
    </xf>
    <xf numFmtId="0" fontId="3" fillId="67" borderId="12" xfId="89" applyFont="1" applyFill="1" applyBorder="1" applyAlignment="1" applyProtection="1">
      <alignment horizontal="justify" vertical="center"/>
      <protection locked="0"/>
    </xf>
    <xf numFmtId="0" fontId="3" fillId="67" borderId="12" xfId="89" applyNumberFormat="1" applyFont="1" applyFill="1" applyBorder="1" applyAlignment="1" applyProtection="1">
      <alignment horizontal="justify" vertical="center"/>
      <protection locked="0"/>
    </xf>
    <xf numFmtId="0" fontId="68" fillId="67" borderId="10" xfId="0" applyFont="1" applyFill="1" applyBorder="1" applyAlignment="1">
      <alignment horizontal="center" vertical="center"/>
    </xf>
    <xf numFmtId="0" fontId="3" fillId="67" borderId="10" xfId="89" applyFont="1" applyFill="1" applyBorder="1" applyAlignment="1" applyProtection="1">
      <alignment horizontal="justify" vertical="center" wrapText="1"/>
      <protection locked="0"/>
    </xf>
    <xf numFmtId="0" fontId="3" fillId="42" borderId="14" xfId="0" applyFont="1" applyFill="1" applyBorder="1" applyAlignment="1">
      <alignment horizontal="center" vertical="center"/>
    </xf>
    <xf numFmtId="9" fontId="3" fillId="42" borderId="14" xfId="0" applyNumberFormat="1" applyFont="1" applyFill="1" applyBorder="1" applyAlignment="1">
      <alignment horizontal="center" vertical="center"/>
    </xf>
    <xf numFmtId="0" fontId="3" fillId="53" borderId="16" xfId="0" applyFont="1" applyFill="1" applyBorder="1" applyAlignment="1" applyProtection="1">
      <alignment horizontal="justify" vertical="center" wrapText="1"/>
      <protection locked="0"/>
    </xf>
    <xf numFmtId="0" fontId="3" fillId="42" borderId="10" xfId="0" applyFont="1" applyFill="1" applyBorder="1" applyAlignment="1">
      <alignment horizontal="center" vertical="center"/>
    </xf>
    <xf numFmtId="9" fontId="3" fillId="42" borderId="10" xfId="0" applyNumberFormat="1" applyFont="1" applyFill="1" applyBorder="1" applyAlignment="1">
      <alignment horizontal="center" vertical="center"/>
    </xf>
    <xf numFmtId="0" fontId="3" fillId="53" borderId="12" xfId="89" applyNumberFormat="1" applyFont="1" applyFill="1" applyBorder="1" applyAlignment="1" applyProtection="1">
      <alignment horizontal="justify" vertical="center"/>
      <protection locked="0"/>
    </xf>
    <xf numFmtId="0" fontId="68" fillId="53" borderId="10" xfId="0" applyFont="1" applyFill="1" applyBorder="1" applyAlignment="1">
      <alignment horizontal="center" vertical="center"/>
    </xf>
    <xf numFmtId="0" fontId="3" fillId="42" borderId="13" xfId="0" applyFont="1" applyFill="1" applyBorder="1" applyAlignment="1">
      <alignment horizontal="center" vertical="center" wrapText="1"/>
    </xf>
    <xf numFmtId="0" fontId="3" fillId="42" borderId="13" xfId="0" applyFont="1" applyFill="1" applyBorder="1" applyAlignment="1">
      <alignment horizontal="center" vertical="center"/>
    </xf>
    <xf numFmtId="9" fontId="3" fillId="42" borderId="13" xfId="0" applyNumberFormat="1" applyFont="1" applyFill="1" applyBorder="1" applyAlignment="1">
      <alignment horizontal="center" vertical="center"/>
    </xf>
    <xf numFmtId="0" fontId="43" fillId="53" borderId="13" xfId="0" applyFont="1" applyFill="1" applyBorder="1" applyAlignment="1">
      <alignment horizontal="center" vertical="center"/>
    </xf>
    <xf numFmtId="0" fontId="3" fillId="53" borderId="17" xfId="89" applyNumberFormat="1" applyFont="1" applyFill="1" applyBorder="1" applyAlignment="1" applyProtection="1">
      <alignment horizontal="justify" vertical="center"/>
      <protection locked="0"/>
    </xf>
    <xf numFmtId="49" fontId="3" fillId="37" borderId="10" xfId="0" applyNumberFormat="1" applyFont="1" applyFill="1" applyBorder="1" applyAlignment="1" applyProtection="1">
      <alignment horizontal="justify" vertical="center"/>
      <protection locked="0"/>
    </xf>
    <xf numFmtId="0" fontId="3" fillId="54" borderId="10" xfId="0" applyFont="1" applyFill="1" applyBorder="1" applyAlignment="1">
      <alignment horizontal="center" vertical="center" wrapText="1"/>
    </xf>
    <xf numFmtId="0" fontId="3" fillId="37" borderId="10" xfId="0" applyFont="1" applyFill="1" applyBorder="1" applyAlignment="1">
      <alignment horizontal="center" vertical="center"/>
    </xf>
    <xf numFmtId="9" fontId="3" fillId="37" borderId="10" xfId="0" applyNumberFormat="1" applyFont="1" applyFill="1" applyBorder="1" applyAlignment="1">
      <alignment horizontal="center" vertical="center"/>
    </xf>
    <xf numFmtId="0" fontId="68" fillId="68" borderId="10" xfId="0" applyFont="1" applyFill="1" applyBorder="1" applyAlignment="1">
      <alignment horizontal="center" vertical="center"/>
    </xf>
    <xf numFmtId="0" fontId="3" fillId="68" borderId="10" xfId="89" applyFont="1" applyFill="1" applyBorder="1" applyAlignment="1" applyProtection="1">
      <alignment horizontal="justify" vertical="center"/>
      <protection locked="0"/>
    </xf>
    <xf numFmtId="0" fontId="3" fillId="54" borderId="14" xfId="0" applyFont="1" applyFill="1" applyBorder="1" applyAlignment="1">
      <alignment horizontal="center" vertical="center" wrapText="1"/>
    </xf>
    <xf numFmtId="0" fontId="3" fillId="54" borderId="10" xfId="0" applyFont="1" applyFill="1" applyBorder="1" applyAlignment="1">
      <alignment horizontal="center" vertical="center"/>
    </xf>
    <xf numFmtId="9" fontId="3" fillId="54" borderId="10" xfId="0" applyNumberFormat="1" applyFont="1" applyFill="1" applyBorder="1" applyAlignment="1">
      <alignment horizontal="center" vertical="center"/>
    </xf>
    <xf numFmtId="0" fontId="3" fillId="68" borderId="12" xfId="89" applyFont="1" applyFill="1" applyBorder="1" applyAlignment="1" applyProtection="1">
      <alignment horizontal="justify" vertical="center"/>
      <protection locked="0"/>
    </xf>
    <xf numFmtId="0" fontId="18" fillId="32" borderId="12" xfId="0" applyNumberFormat="1" applyFont="1" applyFill="1" applyBorder="1" applyAlignment="1" applyProtection="1">
      <alignment horizontal="justify" vertical="center" wrapText="1"/>
      <protection locked="0"/>
    </xf>
    <xf numFmtId="0" fontId="3" fillId="37" borderId="12" xfId="0" applyFont="1" applyFill="1" applyBorder="1" applyAlignment="1">
      <alignment horizontal="center" vertical="center" wrapText="1"/>
    </xf>
    <xf numFmtId="0" fontId="3" fillId="32" borderId="12" xfId="0" applyNumberFormat="1" applyFont="1" applyFill="1" applyBorder="1" applyAlignment="1" applyProtection="1">
      <alignment horizontal="justify" vertical="center" wrapText="1"/>
      <protection locked="0"/>
    </xf>
    <xf numFmtId="49" fontId="3" fillId="42" borderId="10" xfId="0" applyNumberFormat="1" applyFont="1" applyFill="1" applyBorder="1" applyAlignment="1" applyProtection="1">
      <alignment horizontal="center" vertical="center"/>
      <protection locked="0"/>
    </xf>
    <xf numFmtId="0" fontId="68" fillId="69" borderId="10" xfId="0" applyFont="1" applyFill="1" applyBorder="1" applyAlignment="1">
      <alignment horizontal="center" vertical="center"/>
    </xf>
    <xf numFmtId="0" fontId="3" fillId="69" borderId="12" xfId="89" applyFont="1" applyFill="1" applyBorder="1" applyAlignment="1" applyProtection="1">
      <alignment horizontal="justify" vertical="center" wrapText="1"/>
      <protection locked="0"/>
    </xf>
    <xf numFmtId="0" fontId="43" fillId="69" borderId="10" xfId="0" applyFont="1" applyFill="1" applyBorder="1" applyAlignment="1">
      <alignment horizontal="center" vertical="center"/>
    </xf>
    <xf numFmtId="0" fontId="3" fillId="47" borderId="10" xfId="0" applyFont="1" applyFill="1" applyBorder="1" applyAlignment="1">
      <alignment horizontal="center" vertical="center" wrapText="1"/>
    </xf>
    <xf numFmtId="0" fontId="3" fillId="55" borderId="10" xfId="0" applyFont="1" applyFill="1" applyBorder="1" applyAlignment="1">
      <alignment horizontal="center" vertical="center" wrapText="1"/>
    </xf>
    <xf numFmtId="0" fontId="3" fillId="47" borderId="10" xfId="0" applyFont="1" applyFill="1" applyBorder="1" applyAlignment="1">
      <alignment horizontal="center" vertical="center"/>
    </xf>
    <xf numFmtId="9" fontId="3" fillId="47" borderId="10" xfId="0" applyNumberFormat="1" applyFont="1" applyFill="1" applyBorder="1" applyAlignment="1">
      <alignment horizontal="center" vertical="center"/>
    </xf>
    <xf numFmtId="3" fontId="19" fillId="70" borderId="10" xfId="0" applyNumberFormat="1" applyFont="1" applyFill="1" applyBorder="1" applyAlignment="1" applyProtection="1">
      <alignment horizontal="center" vertical="center" wrapText="1"/>
      <protection/>
    </xf>
    <xf numFmtId="0" fontId="3" fillId="70" borderId="18" xfId="0" applyFont="1" applyFill="1" applyBorder="1" applyAlignment="1" applyProtection="1">
      <alignment horizontal="justify" vertical="center" wrapText="1"/>
      <protection locked="0"/>
    </xf>
    <xf numFmtId="3" fontId="3" fillId="70" borderId="10" xfId="0" applyNumberFormat="1" applyFont="1" applyFill="1" applyBorder="1" applyAlignment="1" applyProtection="1">
      <alignment horizontal="center" vertical="center" wrapText="1"/>
      <protection/>
    </xf>
    <xf numFmtId="0" fontId="3" fillId="70" borderId="12" xfId="89" applyFont="1" applyFill="1" applyBorder="1" applyAlignment="1" applyProtection="1">
      <alignment horizontal="justify" vertical="center" wrapText="1"/>
      <protection locked="0"/>
    </xf>
    <xf numFmtId="0" fontId="3" fillId="70" borderId="12" xfId="89" applyFont="1" applyFill="1" applyBorder="1" applyAlignment="1" applyProtection="1">
      <alignment horizontal="justify" vertical="center"/>
      <protection locked="0"/>
    </xf>
    <xf numFmtId="3" fontId="68" fillId="70" borderId="10" xfId="0" applyNumberFormat="1" applyFont="1" applyFill="1" applyBorder="1" applyAlignment="1">
      <alignment horizontal="center" vertical="center"/>
    </xf>
    <xf numFmtId="0" fontId="68" fillId="70" borderId="10" xfId="0" applyFont="1" applyFill="1" applyBorder="1" applyAlignment="1">
      <alignment horizontal="center" vertical="center"/>
    </xf>
    <xf numFmtId="0" fontId="3" fillId="48" borderId="10" xfId="0" applyFont="1" applyFill="1" applyBorder="1" applyAlignment="1">
      <alignment horizontal="center" vertical="center" wrapText="1"/>
    </xf>
    <xf numFmtId="0" fontId="12" fillId="56" borderId="10" xfId="0" applyFont="1" applyFill="1" applyBorder="1" applyAlignment="1">
      <alignment horizontal="center" vertical="center" wrapText="1"/>
    </xf>
    <xf numFmtId="0" fontId="3" fillId="56" borderId="10" xfId="0" applyFont="1" applyFill="1" applyBorder="1" applyAlignment="1">
      <alignment horizontal="center" vertical="center" wrapText="1"/>
    </xf>
    <xf numFmtId="0" fontId="3" fillId="56" borderId="10" xfId="0" applyFont="1" applyFill="1" applyBorder="1" applyAlignment="1">
      <alignment horizontal="center" vertical="center"/>
    </xf>
    <xf numFmtId="9" fontId="3" fillId="56" borderId="10" xfId="0" applyNumberFormat="1" applyFont="1" applyFill="1" applyBorder="1" applyAlignment="1">
      <alignment horizontal="center" vertical="center"/>
    </xf>
    <xf numFmtId="0" fontId="68" fillId="71" borderId="10" xfId="0" applyFont="1" applyFill="1" applyBorder="1" applyAlignment="1">
      <alignment horizontal="center" vertical="center"/>
    </xf>
    <xf numFmtId="0" fontId="3" fillId="71" borderId="12" xfId="0" applyNumberFormat="1" applyFont="1" applyFill="1" applyBorder="1" applyAlignment="1" applyProtection="1">
      <alignment horizontal="justify" vertical="center" wrapText="1"/>
      <protection locked="0"/>
    </xf>
    <xf numFmtId="0" fontId="3" fillId="71" borderId="12" xfId="89" applyFont="1" applyFill="1" applyBorder="1" applyAlignment="1" applyProtection="1">
      <alignment horizontal="justify" vertical="center" wrapText="1"/>
      <protection locked="0"/>
    </xf>
    <xf numFmtId="0" fontId="19" fillId="71" borderId="10" xfId="0" applyFont="1" applyFill="1" applyBorder="1" applyAlignment="1" applyProtection="1">
      <alignment horizontal="center" vertical="center" wrapText="1"/>
      <protection/>
    </xf>
    <xf numFmtId="0" fontId="3" fillId="71" borderId="12" xfId="89" applyNumberFormat="1" applyFont="1" applyFill="1" applyBorder="1" applyAlignment="1" applyProtection="1">
      <alignment horizontal="justify" vertical="center"/>
      <protection locked="0"/>
    </xf>
    <xf numFmtId="0" fontId="3" fillId="71" borderId="12" xfId="0" applyNumberFormat="1" applyFont="1" applyFill="1" applyBorder="1" applyAlignment="1" applyProtection="1">
      <alignment horizontal="justify" vertical="center"/>
      <protection locked="0"/>
    </xf>
    <xf numFmtId="0" fontId="20" fillId="71" borderId="10" xfId="0" applyNumberFormat="1" applyFont="1" applyFill="1" applyBorder="1" applyAlignment="1" applyProtection="1">
      <alignment horizontal="center" vertical="center"/>
      <protection/>
    </xf>
    <xf numFmtId="0" fontId="3" fillId="71" borderId="12" xfId="0" applyFont="1" applyFill="1" applyBorder="1" applyAlignment="1" applyProtection="1">
      <alignment horizontal="justify" vertical="center"/>
      <protection locked="0"/>
    </xf>
    <xf numFmtId="0" fontId="3" fillId="71" borderId="12" xfId="89" applyFont="1" applyFill="1" applyBorder="1" applyAlignment="1" applyProtection="1">
      <alignment horizontal="justify" vertical="center"/>
      <protection locked="0"/>
    </xf>
    <xf numFmtId="0" fontId="12" fillId="42" borderId="10" xfId="0" applyFont="1" applyFill="1" applyBorder="1" applyAlignment="1">
      <alignment horizontal="center" vertical="center" wrapText="1"/>
    </xf>
    <xf numFmtId="0" fontId="3" fillId="72" borderId="12" xfId="0" applyNumberFormat="1" applyFont="1" applyFill="1" applyBorder="1" applyAlignment="1" applyProtection="1">
      <alignment horizontal="justify" vertical="center"/>
      <protection locked="0"/>
    </xf>
    <xf numFmtId="0" fontId="3" fillId="72" borderId="12" xfId="89" applyNumberFormat="1" applyFont="1" applyFill="1" applyBorder="1" applyAlignment="1" applyProtection="1">
      <alignment horizontal="justify" vertical="center"/>
      <protection locked="0"/>
    </xf>
    <xf numFmtId="0" fontId="3" fillId="72" borderId="12" xfId="89" applyFont="1" applyFill="1" applyBorder="1" applyAlignment="1" applyProtection="1">
      <alignment horizontal="justify" vertical="center"/>
      <protection locked="0"/>
    </xf>
    <xf numFmtId="0" fontId="3" fillId="49" borderId="10" xfId="0" applyFont="1" applyFill="1" applyBorder="1" applyAlignment="1">
      <alignment horizontal="center" vertical="center" wrapText="1"/>
    </xf>
    <xf numFmtId="0" fontId="3" fillId="73" borderId="10" xfId="0" applyFont="1" applyFill="1" applyBorder="1" applyAlignment="1">
      <alignment horizontal="center" vertical="center" wrapText="1"/>
    </xf>
    <xf numFmtId="0" fontId="3" fillId="49" borderId="10" xfId="0" applyFont="1" applyFill="1" applyBorder="1" applyAlignment="1">
      <alignment horizontal="center" vertical="center"/>
    </xf>
    <xf numFmtId="9" fontId="3" fillId="49" borderId="10" xfId="0" applyNumberFormat="1" applyFont="1" applyFill="1" applyBorder="1" applyAlignment="1">
      <alignment horizontal="center" vertical="center"/>
    </xf>
    <xf numFmtId="0" fontId="68" fillId="74" borderId="10" xfId="0" applyFont="1" applyFill="1" applyBorder="1" applyAlignment="1">
      <alignment horizontal="center" vertical="center"/>
    </xf>
    <xf numFmtId="0" fontId="3" fillId="74" borderId="12" xfId="89" applyFont="1" applyFill="1" applyBorder="1" applyAlignment="1" applyProtection="1">
      <alignment horizontal="justify" vertical="center"/>
      <protection locked="0"/>
    </xf>
    <xf numFmtId="0" fontId="3" fillId="74" borderId="18" xfId="0" applyFont="1" applyFill="1" applyBorder="1" applyAlignment="1" applyProtection="1">
      <alignment horizontal="justify" vertical="center" wrapText="1"/>
      <protection locked="0"/>
    </xf>
    <xf numFmtId="0" fontId="3" fillId="74" borderId="10" xfId="0" applyFont="1" applyFill="1" applyBorder="1" applyAlignment="1" applyProtection="1">
      <alignment horizontal="center" vertical="center"/>
      <protection locked="0"/>
    </xf>
    <xf numFmtId="0" fontId="3" fillId="74" borderId="12" xfId="0" applyFont="1" applyFill="1" applyBorder="1" applyAlignment="1" applyProtection="1">
      <alignment horizontal="justify" vertical="center" wrapText="1"/>
      <protection locked="0"/>
    </xf>
    <xf numFmtId="0" fontId="3" fillId="43" borderId="10" xfId="0" applyFont="1" applyFill="1" applyBorder="1" applyAlignment="1">
      <alignment horizontal="center" vertical="center"/>
    </xf>
    <xf numFmtId="9" fontId="3" fillId="43" borderId="10" xfId="0" applyNumberFormat="1" applyFont="1" applyFill="1" applyBorder="1" applyAlignment="1">
      <alignment horizontal="center" vertical="center"/>
    </xf>
    <xf numFmtId="0" fontId="68" fillId="75" borderId="10" xfId="0" applyFont="1" applyFill="1" applyBorder="1" applyAlignment="1">
      <alignment horizontal="center" vertical="center"/>
    </xf>
    <xf numFmtId="0" fontId="3" fillId="75" borderId="12" xfId="89" applyFont="1" applyFill="1" applyBorder="1" applyAlignment="1" applyProtection="1">
      <alignment horizontal="justify" vertical="center"/>
      <protection locked="0"/>
    </xf>
    <xf numFmtId="0" fontId="3" fillId="75" borderId="12" xfId="89" applyFont="1" applyFill="1" applyBorder="1" applyAlignment="1" applyProtection="1">
      <alignment horizontal="justify" vertical="center" wrapText="1"/>
      <protection locked="0"/>
    </xf>
    <xf numFmtId="0" fontId="68" fillId="32" borderId="10" xfId="0" applyFont="1" applyFill="1" applyBorder="1" applyAlignment="1">
      <alignment horizontal="center" vertical="center"/>
    </xf>
    <xf numFmtId="0" fontId="3" fillId="32" borderId="12" xfId="89" applyFont="1" applyFill="1" applyBorder="1" applyAlignment="1" applyProtection="1">
      <alignment horizontal="justify" vertical="center"/>
      <protection locked="0"/>
    </xf>
    <xf numFmtId="0" fontId="3" fillId="37" borderId="10" xfId="0" applyFont="1" applyFill="1" applyBorder="1" applyAlignment="1">
      <alignment horizontal="justify" vertical="center" wrapText="1"/>
    </xf>
    <xf numFmtId="0" fontId="3" fillId="50" borderId="10"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3" fillId="50" borderId="10" xfId="0" applyFont="1" applyFill="1" applyBorder="1" applyAlignment="1">
      <alignment horizontal="center" vertical="center"/>
    </xf>
    <xf numFmtId="9" fontId="3" fillId="50" borderId="10" xfId="0" applyNumberFormat="1" applyFont="1" applyFill="1" applyBorder="1" applyAlignment="1">
      <alignment horizontal="center" vertical="center" wrapText="1"/>
    </xf>
    <xf numFmtId="0" fontId="68" fillId="76" borderId="10" xfId="0" applyFont="1" applyFill="1" applyBorder="1" applyAlignment="1">
      <alignment horizontal="center" vertical="center"/>
    </xf>
    <xf numFmtId="0" fontId="3" fillId="76" borderId="12" xfId="89" applyNumberFormat="1" applyFont="1" applyFill="1" applyBorder="1" applyAlignment="1" applyProtection="1">
      <alignment horizontal="justify" vertical="center"/>
      <protection locked="0"/>
    </xf>
    <xf numFmtId="9" fontId="3" fillId="50" borderId="10" xfId="0" applyNumberFormat="1" applyFont="1" applyFill="1" applyBorder="1" applyAlignment="1">
      <alignment horizontal="center" vertical="center"/>
    </xf>
    <xf numFmtId="0" fontId="69" fillId="0" borderId="10" xfId="0" applyFont="1" applyBorder="1" applyAlignment="1">
      <alignment horizontal="justify" vertical="center" wrapText="1"/>
    </xf>
    <xf numFmtId="0" fontId="21" fillId="77" borderId="12" xfId="0" applyFont="1" applyFill="1" applyBorder="1" applyAlignment="1" applyProtection="1">
      <alignment horizontal="justify" vertical="center" wrapText="1"/>
      <protection locked="0"/>
    </xf>
    <xf numFmtId="0" fontId="21" fillId="77" borderId="12" xfId="89" applyFont="1" applyFill="1" applyBorder="1" applyAlignment="1" applyProtection="1">
      <alignment horizontal="justify" vertical="center" wrapText="1"/>
      <protection locked="0"/>
    </xf>
    <xf numFmtId="0" fontId="21" fillId="0" borderId="10" xfId="0" applyFont="1" applyBorder="1" applyAlignment="1">
      <alignment horizontal="justify" vertical="center" wrapText="1"/>
    </xf>
    <xf numFmtId="0" fontId="69" fillId="0" borderId="14" xfId="0" applyFont="1" applyBorder="1" applyAlignment="1">
      <alignment horizontal="justify" vertical="center" wrapText="1"/>
    </xf>
    <xf numFmtId="0" fontId="69" fillId="0" borderId="10" xfId="0" applyFont="1" applyBorder="1" applyAlignment="1">
      <alignment horizontal="center" vertical="center"/>
    </xf>
    <xf numFmtId="0" fontId="69" fillId="0" borderId="13" xfId="0" applyFont="1" applyBorder="1" applyAlignment="1">
      <alignment horizontal="justify" vertical="center" wrapText="1"/>
    </xf>
    <xf numFmtId="0" fontId="69" fillId="0" borderId="10" xfId="0" applyFont="1" applyBorder="1" applyAlignment="1">
      <alignment horizontal="center" vertical="justify" wrapText="1"/>
    </xf>
    <xf numFmtId="0" fontId="21" fillId="77" borderId="12" xfId="89" applyFont="1" applyFill="1" applyBorder="1" applyAlignment="1" applyProtection="1">
      <alignment horizontal="justify" vertical="center"/>
      <protection locked="0"/>
    </xf>
    <xf numFmtId="0" fontId="21" fillId="77" borderId="12" xfId="0" applyNumberFormat="1" applyFont="1" applyFill="1" applyBorder="1" applyAlignment="1" applyProtection="1">
      <alignment horizontal="justify" vertical="center" wrapText="1"/>
      <protection locked="0"/>
    </xf>
    <xf numFmtId="0" fontId="69" fillId="0" borderId="0" xfId="0" applyFont="1" applyAlignment="1">
      <alignment horizontal="center" vertical="center"/>
    </xf>
    <xf numFmtId="0" fontId="22" fillId="37" borderId="10" xfId="0" applyFont="1" applyFill="1" applyBorder="1" applyAlignment="1" applyProtection="1">
      <alignment horizontal="center" vertical="center" wrapText="1"/>
      <protection locked="0"/>
    </xf>
    <xf numFmtId="0" fontId="69" fillId="0" borderId="14" xfId="0" applyFont="1" applyBorder="1" applyAlignment="1">
      <alignment horizontal="center" vertical="center"/>
    </xf>
    <xf numFmtId="0" fontId="69" fillId="0" borderId="13" xfId="0" applyFont="1" applyBorder="1" applyAlignment="1">
      <alignment horizontal="center" vertical="center"/>
    </xf>
    <xf numFmtId="0" fontId="3" fillId="77" borderId="12" xfId="89" applyFont="1" applyFill="1" applyBorder="1" applyAlignment="1" applyProtection="1">
      <alignment horizontal="justify" vertical="center"/>
      <protection locked="0"/>
    </xf>
    <xf numFmtId="0" fontId="18" fillId="77" borderId="12" xfId="0" applyNumberFormat="1" applyFont="1" applyFill="1" applyBorder="1" applyAlignment="1" applyProtection="1">
      <alignment horizontal="justify" vertical="center" wrapText="1"/>
      <protection locked="0"/>
    </xf>
    <xf numFmtId="0" fontId="3" fillId="77" borderId="12" xfId="0" applyFont="1" applyFill="1" applyBorder="1" applyAlignment="1" applyProtection="1">
      <alignment horizontal="justify" vertical="center"/>
      <protection locked="0"/>
    </xf>
    <xf numFmtId="0" fontId="70" fillId="60" borderId="10" xfId="0" applyFont="1" applyFill="1" applyBorder="1" applyAlignment="1">
      <alignment horizontal="center" vertical="center"/>
    </xf>
    <xf numFmtId="0" fontId="14" fillId="53" borderId="10" xfId="0" applyFont="1" applyFill="1" applyBorder="1" applyAlignment="1">
      <alignment horizontal="center" vertical="center"/>
    </xf>
    <xf numFmtId="0" fontId="7" fillId="34" borderId="10" xfId="0" applyFont="1" applyFill="1" applyBorder="1" applyAlignment="1" applyProtection="1">
      <alignment horizontal="center" vertical="center" wrapText="1"/>
      <protection locked="0"/>
    </xf>
    <xf numFmtId="0" fontId="7" fillId="37" borderId="10" xfId="0" applyFont="1" applyFill="1" applyBorder="1" applyAlignment="1" applyProtection="1">
      <alignment horizontal="center" vertical="center" wrapText="1"/>
      <protection locked="0"/>
    </xf>
    <xf numFmtId="0" fontId="5" fillId="37" borderId="10" xfId="0" applyFont="1" applyFill="1" applyBorder="1" applyAlignment="1" applyProtection="1">
      <alignment horizontal="center" vertical="center" wrapText="1"/>
      <protection locked="0"/>
    </xf>
    <xf numFmtId="0" fontId="0" fillId="0" borderId="10" xfId="0" applyBorder="1" applyAlignment="1" applyProtection="1">
      <alignment/>
      <protection locked="0"/>
    </xf>
    <xf numFmtId="0" fontId="7" fillId="39" borderId="10" xfId="73" applyFont="1" applyFill="1" applyBorder="1" applyAlignment="1">
      <alignment horizontal="center" vertical="center"/>
      <protection/>
    </xf>
    <xf numFmtId="0" fontId="7" fillId="39" borderId="12" xfId="73" applyFont="1" applyFill="1" applyBorder="1" applyAlignment="1">
      <alignment horizontal="center" vertical="center"/>
      <protection/>
    </xf>
    <xf numFmtId="0" fontId="7" fillId="39" borderId="11" xfId="73" applyFont="1" applyFill="1" applyBorder="1" applyAlignment="1">
      <alignment horizontal="center" vertical="center"/>
      <protection/>
    </xf>
    <xf numFmtId="0" fontId="6" fillId="39" borderId="10" xfId="73" applyFont="1" applyFill="1" applyBorder="1" applyAlignment="1">
      <alignment horizontal="center" vertical="center"/>
      <protection/>
    </xf>
    <xf numFmtId="0" fontId="6" fillId="39" borderId="17" xfId="73" applyFont="1" applyFill="1" applyBorder="1" applyAlignment="1">
      <alignment horizontal="center" vertical="center"/>
      <protection/>
    </xf>
    <xf numFmtId="0" fontId="6" fillId="39" borderId="19" xfId="73" applyFont="1" applyFill="1" applyBorder="1" applyAlignment="1">
      <alignment horizontal="center" vertical="center"/>
      <protection/>
    </xf>
    <xf numFmtId="0" fontId="6" fillId="39" borderId="20" xfId="73" applyFont="1" applyFill="1" applyBorder="1" applyAlignment="1">
      <alignment horizontal="center" vertical="center"/>
      <protection/>
    </xf>
    <xf numFmtId="0" fontId="6" fillId="39" borderId="16" xfId="73" applyFont="1" applyFill="1" applyBorder="1" applyAlignment="1">
      <alignment horizontal="center" vertical="center"/>
      <protection/>
    </xf>
    <xf numFmtId="0" fontId="6" fillId="39" borderId="21" xfId="73" applyFont="1" applyFill="1" applyBorder="1" applyAlignment="1">
      <alignment horizontal="center" vertical="center"/>
      <protection/>
    </xf>
    <xf numFmtId="0" fontId="6" fillId="39" borderId="22" xfId="73" applyFont="1" applyFill="1" applyBorder="1" applyAlignment="1">
      <alignment horizontal="center" vertical="center"/>
      <protection/>
    </xf>
    <xf numFmtId="0" fontId="6" fillId="39" borderId="12" xfId="73" applyFont="1" applyFill="1" applyBorder="1" applyAlignment="1">
      <alignment horizontal="center" vertical="center"/>
      <protection/>
    </xf>
    <xf numFmtId="0" fontId="6" fillId="39" borderId="11" xfId="73" applyFont="1" applyFill="1" applyBorder="1" applyAlignment="1">
      <alignment horizontal="center" vertical="center"/>
      <protection/>
    </xf>
    <xf numFmtId="0" fontId="6" fillId="39" borderId="23" xfId="73" applyFont="1" applyFill="1" applyBorder="1" applyAlignment="1">
      <alignment horizontal="center" vertical="center"/>
      <protection/>
    </xf>
    <xf numFmtId="0" fontId="0" fillId="76" borderId="10" xfId="0" applyFill="1" applyBorder="1" applyAlignment="1">
      <alignment horizontal="center" vertical="center"/>
    </xf>
    <xf numFmtId="9" fontId="3" fillId="32" borderId="10" xfId="104" applyFont="1" applyFill="1" applyBorder="1" applyAlignment="1" applyProtection="1">
      <alignment horizontal="center" vertical="center" wrapText="1"/>
      <protection/>
    </xf>
    <xf numFmtId="0" fontId="46" fillId="52" borderId="12" xfId="0" applyFont="1" applyFill="1" applyBorder="1" applyAlignment="1" applyProtection="1">
      <alignment horizontal="center" vertical="center" wrapText="1"/>
      <protection/>
    </xf>
    <xf numFmtId="0" fontId="46" fillId="38" borderId="12" xfId="0" applyFont="1" applyFill="1" applyBorder="1" applyAlignment="1" applyProtection="1">
      <alignment horizontal="center" vertical="center" wrapText="1"/>
      <protection/>
    </xf>
    <xf numFmtId="0" fontId="0" fillId="77" borderId="0" xfId="0" applyFill="1" applyAlignment="1">
      <alignment/>
    </xf>
    <xf numFmtId="0" fontId="46" fillId="51" borderId="12" xfId="0" applyFont="1" applyFill="1" applyBorder="1" applyAlignment="1" applyProtection="1">
      <alignment horizontal="center" vertical="center" wrapText="1"/>
      <protection/>
    </xf>
  </cellXfs>
  <cellStyles count="10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2" xfId="56"/>
    <cellStyle name="Millares 3" xfId="57"/>
    <cellStyle name="Millares 4" xfId="58"/>
    <cellStyle name="Millares 5" xfId="59"/>
    <cellStyle name="Millares 6" xfId="60"/>
    <cellStyle name="Millares 7" xfId="61"/>
    <cellStyle name="Millares 8" xfId="62"/>
    <cellStyle name="Millares 9" xfId="63"/>
    <cellStyle name="Currency" xfId="64"/>
    <cellStyle name="Currency [0]" xfId="65"/>
    <cellStyle name="Neutral" xfId="66"/>
    <cellStyle name="Normal 10" xfId="67"/>
    <cellStyle name="Normal 11" xfId="68"/>
    <cellStyle name="Normal 12" xfId="69"/>
    <cellStyle name="Normal 13" xfId="70"/>
    <cellStyle name="Normal 14" xfId="71"/>
    <cellStyle name="Normal 15" xfId="72"/>
    <cellStyle name="Normal 2" xfId="73"/>
    <cellStyle name="Normal 2 10" xfId="74"/>
    <cellStyle name="Normal 2 11" xfId="75"/>
    <cellStyle name="Normal 2 12" xfId="76"/>
    <cellStyle name="Normal 2 13" xfId="77"/>
    <cellStyle name="Normal 2 14" xfId="78"/>
    <cellStyle name="Normal 2 15" xfId="79"/>
    <cellStyle name="Normal 2 2" xfId="80"/>
    <cellStyle name="Normal 2 3" xfId="81"/>
    <cellStyle name="Normal 2 4" xfId="82"/>
    <cellStyle name="Normal 2 5" xfId="83"/>
    <cellStyle name="Normal 2 6" xfId="84"/>
    <cellStyle name="Normal 2 7" xfId="85"/>
    <cellStyle name="Normal 2 8" xfId="86"/>
    <cellStyle name="Normal 2 9" xfId="87"/>
    <cellStyle name="Normal 3" xfId="88"/>
    <cellStyle name="Normal 4" xfId="89"/>
    <cellStyle name="Normal 5" xfId="90"/>
    <cellStyle name="Normal 6" xfId="91"/>
    <cellStyle name="Normal 7" xfId="92"/>
    <cellStyle name="Normal 8" xfId="93"/>
    <cellStyle name="Normal 9" xfId="94"/>
    <cellStyle name="Notas" xfId="95"/>
    <cellStyle name="Percent" xfId="96"/>
    <cellStyle name="Porcentual 10" xfId="97"/>
    <cellStyle name="Porcentual 11" xfId="98"/>
    <cellStyle name="Porcentual 12" xfId="99"/>
    <cellStyle name="Porcentual 13" xfId="100"/>
    <cellStyle name="Porcentual 14" xfId="101"/>
    <cellStyle name="Porcentual 15" xfId="102"/>
    <cellStyle name="Porcentual 16" xfId="103"/>
    <cellStyle name="Porcentual 2" xfId="104"/>
    <cellStyle name="Porcentual 2 2" xfId="105"/>
    <cellStyle name="Porcentual 3" xfId="106"/>
    <cellStyle name="Porcentual 4" xfId="107"/>
    <cellStyle name="Porcentual 5" xfId="108"/>
    <cellStyle name="Porcentual 6" xfId="109"/>
    <cellStyle name="Porcentual 7" xfId="110"/>
    <cellStyle name="Porcentual 8" xfId="111"/>
    <cellStyle name="Porcentual 9" xfId="112"/>
    <cellStyle name="Salida" xfId="113"/>
    <cellStyle name="Texto de advertencia" xfId="114"/>
    <cellStyle name="Texto explicativo" xfId="115"/>
    <cellStyle name="Título" xfId="116"/>
    <cellStyle name="Título 1" xfId="117"/>
    <cellStyle name="Título 2" xfId="118"/>
    <cellStyle name="Título 3" xfId="119"/>
    <cellStyle name="Total" xfId="1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66675</xdr:rowOff>
    </xdr:from>
    <xdr:to>
      <xdr:col>1</xdr:col>
      <xdr:colOff>619125</xdr:colOff>
      <xdr:row>2</xdr:row>
      <xdr:rowOff>314325</xdr:rowOff>
    </xdr:to>
    <xdr:pic>
      <xdr:nvPicPr>
        <xdr:cNvPr id="1" name="Picture 30"/>
        <xdr:cNvPicPr preferRelativeResize="1">
          <a:picLocks noChangeAspect="1"/>
        </xdr:cNvPicPr>
      </xdr:nvPicPr>
      <xdr:blipFill>
        <a:blip r:embed="rId1"/>
        <a:stretch>
          <a:fillRect/>
        </a:stretch>
      </xdr:blipFill>
      <xdr:spPr>
        <a:xfrm>
          <a:off x="209550" y="66675"/>
          <a:ext cx="1323975" cy="933450"/>
        </a:xfrm>
        <a:prstGeom prst="rect">
          <a:avLst/>
        </a:prstGeom>
        <a:noFill/>
        <a:ln w="9525" cmpd="sng">
          <a:noFill/>
        </a:ln>
      </xdr:spPr>
    </xdr:pic>
    <xdr:clientData/>
  </xdr:twoCellAnchor>
  <xdr:twoCellAnchor>
    <xdr:from>
      <xdr:col>17</xdr:col>
      <xdr:colOff>76200</xdr:colOff>
      <xdr:row>0</xdr:row>
      <xdr:rowOff>47625</xdr:rowOff>
    </xdr:from>
    <xdr:to>
      <xdr:col>17</xdr:col>
      <xdr:colOff>3209925</xdr:colOff>
      <xdr:row>2</xdr:row>
      <xdr:rowOff>295275</xdr:rowOff>
    </xdr:to>
    <xdr:pic>
      <xdr:nvPicPr>
        <xdr:cNvPr id="2" name="Picture 267" descr="LOGOFPS1"/>
        <xdr:cNvPicPr preferRelativeResize="1">
          <a:picLocks noChangeAspect="1"/>
        </xdr:cNvPicPr>
      </xdr:nvPicPr>
      <xdr:blipFill>
        <a:blip r:embed="rId2"/>
        <a:stretch>
          <a:fillRect/>
        </a:stretch>
      </xdr:blipFill>
      <xdr:spPr>
        <a:xfrm>
          <a:off x="13344525" y="47625"/>
          <a:ext cx="313372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0"/>
  <sheetViews>
    <sheetView tabSelected="1" zoomScale="85" zoomScaleNormal="85" zoomScalePageLayoutView="0" workbookViewId="0" topLeftCell="O1">
      <pane ySplit="7" topLeftCell="A69" activePane="bottomLeft" state="frozen"/>
      <selection pane="topLeft" activeCell="F1" sqref="F1"/>
      <selection pane="bottomLeft" activeCell="O69" sqref="O69"/>
    </sheetView>
  </sheetViews>
  <sheetFormatPr defaultColWidth="11.421875" defaultRowHeight="15"/>
  <cols>
    <col min="1" max="1" width="13.7109375" style="0" customWidth="1"/>
    <col min="2" max="2" width="9.28125" style="0" customWidth="1"/>
    <col min="3" max="3" width="7.8515625" style="0" customWidth="1"/>
    <col min="4" max="4" width="16.57421875" style="0" customWidth="1"/>
    <col min="5" max="5" width="19.8515625" style="0" customWidth="1"/>
    <col min="6" max="6" width="13.00390625" style="0" customWidth="1"/>
    <col min="7" max="7" width="11.421875" style="0" customWidth="1"/>
    <col min="8" max="8" width="7.7109375" style="0" customWidth="1"/>
    <col min="9" max="9" width="12.57421875" style="0" customWidth="1"/>
    <col min="10" max="10" width="8.140625" style="0" customWidth="1"/>
    <col min="11" max="11" width="9.140625" style="0" customWidth="1"/>
    <col min="12" max="12" width="11.421875" style="0" customWidth="1"/>
    <col min="13" max="13" width="15.140625" style="0" customWidth="1"/>
    <col min="14" max="14" width="16.57421875" style="0" customWidth="1"/>
    <col min="15" max="15" width="8.421875" style="0" customWidth="1"/>
    <col min="16" max="16" width="6.57421875" style="0" customWidth="1"/>
    <col min="17" max="17" width="11.57421875" style="0" customWidth="1"/>
    <col min="18" max="18" width="48.140625" style="0" customWidth="1"/>
    <col min="19" max="19" width="51.57421875" style="72" customWidth="1"/>
    <col min="20" max="20" width="13.140625" style="210" customWidth="1"/>
    <col min="21" max="21" width="12.57421875" style="0" customWidth="1"/>
    <col min="22" max="26" width="11.421875" style="0" customWidth="1"/>
  </cols>
  <sheetData>
    <row r="1" spans="1:18" ht="42.75" customHeight="1">
      <c r="A1" s="226"/>
      <c r="B1" s="226"/>
      <c r="C1" s="233" t="s">
        <v>21</v>
      </c>
      <c r="D1" s="234"/>
      <c r="E1" s="234"/>
      <c r="F1" s="234"/>
      <c r="G1" s="234"/>
      <c r="H1" s="234"/>
      <c r="I1" s="234"/>
      <c r="J1" s="234"/>
      <c r="K1" s="234"/>
      <c r="L1" s="234"/>
      <c r="M1" s="234"/>
      <c r="N1" s="234"/>
      <c r="O1" s="234"/>
      <c r="P1" s="234"/>
      <c r="Q1" s="235"/>
      <c r="R1" s="226"/>
    </row>
    <row r="2" spans="1:18" ht="11.25" customHeight="1">
      <c r="A2" s="226"/>
      <c r="B2" s="226"/>
      <c r="C2" s="227" t="s">
        <v>28</v>
      </c>
      <c r="D2" s="228"/>
      <c r="E2" s="228"/>
      <c r="F2" s="228"/>
      <c r="G2" s="228"/>
      <c r="H2" s="228"/>
      <c r="I2" s="228"/>
      <c r="J2" s="228"/>
      <c r="K2" s="228"/>
      <c r="L2" s="228"/>
      <c r="M2" s="228"/>
      <c r="N2" s="228"/>
      <c r="O2" s="228"/>
      <c r="P2" s="228"/>
      <c r="Q2" s="229"/>
      <c r="R2" s="226"/>
    </row>
    <row r="3" spans="1:18" ht="30" customHeight="1">
      <c r="A3" s="226"/>
      <c r="B3" s="226"/>
      <c r="C3" s="230"/>
      <c r="D3" s="231"/>
      <c r="E3" s="231"/>
      <c r="F3" s="231"/>
      <c r="G3" s="231"/>
      <c r="H3" s="231"/>
      <c r="I3" s="231"/>
      <c r="J3" s="231"/>
      <c r="K3" s="231"/>
      <c r="L3" s="231"/>
      <c r="M3" s="231"/>
      <c r="N3" s="231"/>
      <c r="O3" s="231"/>
      <c r="P3" s="231"/>
      <c r="Q3" s="232"/>
      <c r="R3" s="226"/>
    </row>
    <row r="4" spans="1:18" ht="24" customHeight="1">
      <c r="A4" s="223" t="s">
        <v>177</v>
      </c>
      <c r="B4" s="223"/>
      <c r="C4" s="224" t="s">
        <v>29</v>
      </c>
      <c r="D4" s="225"/>
      <c r="E4" s="225"/>
      <c r="F4" s="225"/>
      <c r="G4" s="225"/>
      <c r="H4" s="225"/>
      <c r="I4" s="225"/>
      <c r="J4" s="225"/>
      <c r="K4" s="223" t="s">
        <v>178</v>
      </c>
      <c r="L4" s="223"/>
      <c r="M4" s="223"/>
      <c r="N4" s="223"/>
      <c r="O4" s="223"/>
      <c r="P4" s="223"/>
      <c r="Q4" s="223"/>
      <c r="R4" s="43" t="s">
        <v>22</v>
      </c>
    </row>
    <row r="5" spans="1:18" ht="6.75" customHeight="1">
      <c r="A5" s="14"/>
      <c r="B5" s="14"/>
      <c r="C5" s="14"/>
      <c r="D5" s="14"/>
      <c r="E5" s="14"/>
      <c r="F5" s="14"/>
      <c r="G5" s="14"/>
      <c r="H5" s="14"/>
      <c r="I5" s="14"/>
      <c r="J5" s="14"/>
      <c r="K5" s="14"/>
      <c r="L5" s="14"/>
      <c r="M5" s="14"/>
      <c r="N5" s="14"/>
      <c r="O5" s="14"/>
      <c r="P5" s="14"/>
      <c r="Q5" s="14"/>
      <c r="R5" s="14"/>
    </row>
    <row r="6" spans="1:18" ht="23.25" customHeight="1">
      <c r="A6" s="219" t="s">
        <v>1</v>
      </c>
      <c r="B6" s="219"/>
      <c r="C6" s="219"/>
      <c r="D6" s="219"/>
      <c r="E6" s="219"/>
      <c r="F6" s="219"/>
      <c r="G6" s="219"/>
      <c r="H6" s="219"/>
      <c r="I6" s="220" t="s">
        <v>2</v>
      </c>
      <c r="J6" s="220"/>
      <c r="K6" s="220"/>
      <c r="L6" s="220"/>
      <c r="M6" s="221" t="s">
        <v>3</v>
      </c>
      <c r="N6" s="221"/>
      <c r="O6" s="221"/>
      <c r="P6" s="221"/>
      <c r="Q6" s="221"/>
      <c r="R6" s="222"/>
    </row>
    <row r="7" spans="1:20" ht="66" customHeight="1">
      <c r="A7" s="2" t="s">
        <v>20</v>
      </c>
      <c r="B7" s="2" t="s">
        <v>4</v>
      </c>
      <c r="C7" s="2" t="s">
        <v>5</v>
      </c>
      <c r="D7" s="2" t="s">
        <v>6</v>
      </c>
      <c r="E7" s="2" t="s">
        <v>7</v>
      </c>
      <c r="F7" s="2" t="s">
        <v>8</v>
      </c>
      <c r="G7" s="2" t="s">
        <v>27</v>
      </c>
      <c r="H7" s="2" t="s">
        <v>9</v>
      </c>
      <c r="I7" s="3" t="s">
        <v>10</v>
      </c>
      <c r="J7" s="4" t="s">
        <v>11</v>
      </c>
      <c r="K7" s="1" t="s">
        <v>12</v>
      </c>
      <c r="L7" s="8" t="s">
        <v>13</v>
      </c>
      <c r="M7" s="5" t="s">
        <v>14</v>
      </c>
      <c r="N7" s="5" t="s">
        <v>15</v>
      </c>
      <c r="O7" s="11" t="s">
        <v>16</v>
      </c>
      <c r="P7" s="6" t="s">
        <v>17</v>
      </c>
      <c r="Q7" s="7" t="s">
        <v>18</v>
      </c>
      <c r="R7" s="10" t="s">
        <v>19</v>
      </c>
      <c r="S7" s="73" t="s">
        <v>291</v>
      </c>
      <c r="T7" s="211" t="s">
        <v>292</v>
      </c>
    </row>
    <row r="8" spans="1:20" ht="213.75" customHeight="1">
      <c r="A8" s="15" t="s">
        <v>30</v>
      </c>
      <c r="B8" s="15" t="s">
        <v>35</v>
      </c>
      <c r="C8" s="76" t="s">
        <v>38</v>
      </c>
      <c r="D8" s="76" t="s">
        <v>39</v>
      </c>
      <c r="E8" s="15" t="s">
        <v>341</v>
      </c>
      <c r="F8" s="77" t="s">
        <v>33</v>
      </c>
      <c r="G8" s="15" t="s">
        <v>34</v>
      </c>
      <c r="H8" s="78">
        <v>0.95</v>
      </c>
      <c r="I8" s="16" t="s">
        <v>23</v>
      </c>
      <c r="J8" s="16" t="s">
        <v>24</v>
      </c>
      <c r="K8" s="16" t="s">
        <v>25</v>
      </c>
      <c r="L8" s="16" t="s">
        <v>26</v>
      </c>
      <c r="M8" s="79">
        <v>4</v>
      </c>
      <c r="N8" s="79">
        <v>5</v>
      </c>
      <c r="O8" s="29">
        <f>+M8/N8</f>
        <v>0.8</v>
      </c>
      <c r="P8" s="29">
        <f>+O8/H8</f>
        <v>0.8421052631578948</v>
      </c>
      <c r="Q8" s="46" t="str">
        <f>IF(O8&gt;=95%,$L$7,IF(O8&gt;=70%,$K$7,IF(O8&gt;=50%,$J$7,IF(O8&lt;50%,$I$7,"ojo"))))</f>
        <v>ACEPTABLE</v>
      </c>
      <c r="R8" s="64" t="s">
        <v>342</v>
      </c>
      <c r="S8" s="200" t="s">
        <v>326</v>
      </c>
      <c r="T8" s="205" t="s">
        <v>300</v>
      </c>
    </row>
    <row r="9" spans="1:20" ht="74.25" customHeight="1">
      <c r="A9" s="15" t="s">
        <v>30</v>
      </c>
      <c r="B9" s="15" t="s">
        <v>31</v>
      </c>
      <c r="C9" s="76" t="s">
        <v>32</v>
      </c>
      <c r="D9" s="76" t="s">
        <v>185</v>
      </c>
      <c r="E9" s="15" t="s">
        <v>343</v>
      </c>
      <c r="F9" s="80" t="s">
        <v>33</v>
      </c>
      <c r="G9" s="15" t="s">
        <v>34</v>
      </c>
      <c r="H9" s="78">
        <v>0.95</v>
      </c>
      <c r="I9" s="16" t="s">
        <v>23</v>
      </c>
      <c r="J9" s="16" t="s">
        <v>24</v>
      </c>
      <c r="K9" s="16" t="s">
        <v>25</v>
      </c>
      <c r="L9" s="16" t="s">
        <v>26</v>
      </c>
      <c r="M9" s="79">
        <v>50</v>
      </c>
      <c r="N9" s="79">
        <v>53</v>
      </c>
      <c r="O9" s="29">
        <f>+M9/N9</f>
        <v>0.9433962264150944</v>
      </c>
      <c r="P9" s="29">
        <f>+O9/H9</f>
        <v>0.9930486593843099</v>
      </c>
      <c r="Q9" s="46" t="str">
        <f>IF(O9&gt;=95%,$L$7,IF(O9&gt;=70%,$K$7,IF(O9&gt;=50%,$J$7,IF(O9&lt;50%,$I$7,"ojo"))))</f>
        <v>ACEPTABLE</v>
      </c>
      <c r="R9" s="64" t="s">
        <v>274</v>
      </c>
      <c r="S9" s="200" t="s">
        <v>327</v>
      </c>
      <c r="T9" s="205" t="s">
        <v>300</v>
      </c>
    </row>
    <row r="10" spans="1:20" ht="156.75" customHeight="1">
      <c r="A10" s="15" t="s">
        <v>30</v>
      </c>
      <c r="B10" s="15" t="s">
        <v>31</v>
      </c>
      <c r="C10" s="76" t="s">
        <v>36</v>
      </c>
      <c r="D10" s="76" t="s">
        <v>186</v>
      </c>
      <c r="E10" s="15" t="s">
        <v>187</v>
      </c>
      <c r="F10" s="77" t="s">
        <v>33</v>
      </c>
      <c r="G10" s="15" t="s">
        <v>34</v>
      </c>
      <c r="H10" s="78">
        <v>0.95</v>
      </c>
      <c r="I10" s="16" t="s">
        <v>23</v>
      </c>
      <c r="J10" s="16" t="s">
        <v>24</v>
      </c>
      <c r="K10" s="16" t="s">
        <v>25</v>
      </c>
      <c r="L10" s="16" t="s">
        <v>26</v>
      </c>
      <c r="M10" s="79">
        <v>7</v>
      </c>
      <c r="N10" s="79">
        <v>7</v>
      </c>
      <c r="O10" s="61">
        <f>+M10/N10</f>
        <v>1</v>
      </c>
      <c r="P10" s="29">
        <f>+O10/H10</f>
        <v>1.0526315789473684</v>
      </c>
      <c r="Q10" s="9" t="str">
        <f>IF(O10&gt;=95%,$L$7,IF(O10&gt;=70%,$K$7,IF(O10&gt;=50%,$J$7,IF(O10&lt;50%,$I$7,"ojo"))))</f>
        <v>SATISFACTORIO</v>
      </c>
      <c r="R10" s="64" t="s">
        <v>275</v>
      </c>
      <c r="S10" s="200" t="s">
        <v>328</v>
      </c>
      <c r="T10" s="205" t="s">
        <v>300</v>
      </c>
    </row>
    <row r="11" spans="1:20" ht="252" customHeight="1">
      <c r="A11" s="15" t="s">
        <v>30</v>
      </c>
      <c r="B11" s="15" t="s">
        <v>31</v>
      </c>
      <c r="C11" s="76" t="s">
        <v>40</v>
      </c>
      <c r="D11" s="76" t="s">
        <v>188</v>
      </c>
      <c r="E11" s="15" t="s">
        <v>189</v>
      </c>
      <c r="F11" s="77" t="s">
        <v>33</v>
      </c>
      <c r="G11" s="15" t="s">
        <v>34</v>
      </c>
      <c r="H11" s="78">
        <v>1</v>
      </c>
      <c r="I11" s="16" t="s">
        <v>23</v>
      </c>
      <c r="J11" s="16" t="s">
        <v>24</v>
      </c>
      <c r="K11" s="16" t="s">
        <v>25</v>
      </c>
      <c r="L11" s="16" t="s">
        <v>26</v>
      </c>
      <c r="M11" s="81">
        <v>4</v>
      </c>
      <c r="N11" s="79">
        <v>4</v>
      </c>
      <c r="O11" s="29">
        <f>+M11/N11</f>
        <v>1</v>
      </c>
      <c r="P11" s="29">
        <f>+O11/H11</f>
        <v>1</v>
      </c>
      <c r="Q11" s="9" t="str">
        <f>IF(O11&gt;=95%,$L$7,IF(O11&gt;=70%,$K$7,IF(O11&gt;=50%,$J$7,IF(O11&lt;50%,$I$7,"ojo"))))</f>
        <v>SATISFACTORIO</v>
      </c>
      <c r="R11" s="64" t="s">
        <v>249</v>
      </c>
      <c r="S11" s="201" t="s">
        <v>329</v>
      </c>
      <c r="T11" s="205" t="s">
        <v>300</v>
      </c>
    </row>
    <row r="12" spans="1:20" ht="124.5" customHeight="1">
      <c r="A12" s="58" t="s">
        <v>41</v>
      </c>
      <c r="B12" s="58" t="s">
        <v>31</v>
      </c>
      <c r="C12" s="82" t="s">
        <v>212</v>
      </c>
      <c r="D12" s="82" t="s">
        <v>211</v>
      </c>
      <c r="E12" s="58" t="s">
        <v>213</v>
      </c>
      <c r="F12" s="83" t="s">
        <v>47</v>
      </c>
      <c r="G12" s="58" t="s">
        <v>205</v>
      </c>
      <c r="H12" s="84">
        <v>1</v>
      </c>
      <c r="I12" s="9" t="s">
        <v>23</v>
      </c>
      <c r="J12" s="9" t="s">
        <v>214</v>
      </c>
      <c r="K12" s="9" t="s">
        <v>25</v>
      </c>
      <c r="L12" s="9" t="s">
        <v>26</v>
      </c>
      <c r="M12" s="85">
        <v>18</v>
      </c>
      <c r="N12" s="85">
        <v>18</v>
      </c>
      <c r="O12" s="63">
        <f>+M12/N12</f>
        <v>1</v>
      </c>
      <c r="P12" s="30">
        <f>+O12/H12</f>
        <v>1</v>
      </c>
      <c r="Q12" s="9" t="str">
        <f>IF(O12&gt;=95%,$L$7,IF(O12&gt;=70%,$K$7,IF(O12&gt;=50%,$J$7,IF(O12&lt;50%,$I$7,"ojo"))))</f>
        <v>SATISFACTORIO</v>
      </c>
      <c r="R12" s="86" t="s">
        <v>282</v>
      </c>
      <c r="S12" s="201" t="s">
        <v>309</v>
      </c>
      <c r="T12" s="205" t="s">
        <v>300</v>
      </c>
    </row>
    <row r="13" spans="1:20" ht="147" customHeight="1">
      <c r="A13" s="58" t="s">
        <v>41</v>
      </c>
      <c r="B13" s="58" t="s">
        <v>35</v>
      </c>
      <c r="C13" s="82" t="s">
        <v>175</v>
      </c>
      <c r="D13" s="82" t="s">
        <v>210</v>
      </c>
      <c r="E13" s="58" t="s">
        <v>225</v>
      </c>
      <c r="F13" s="83" t="s">
        <v>47</v>
      </c>
      <c r="G13" s="58" t="s">
        <v>205</v>
      </c>
      <c r="H13" s="87">
        <v>0.95</v>
      </c>
      <c r="I13" s="9" t="s">
        <v>23</v>
      </c>
      <c r="J13" s="9" t="s">
        <v>24</v>
      </c>
      <c r="K13" s="9" t="s">
        <v>25</v>
      </c>
      <c r="L13" s="9" t="s">
        <v>26</v>
      </c>
      <c r="M13" s="85">
        <v>8</v>
      </c>
      <c r="N13" s="85">
        <v>11</v>
      </c>
      <c r="O13" s="63">
        <f aca="true" t="shared" si="0" ref="O13:O66">+M13/N13</f>
        <v>0.7272727272727273</v>
      </c>
      <c r="P13" s="63">
        <f aca="true" t="shared" si="1" ref="P13:P67">+O13/H13</f>
        <v>0.7655502392344499</v>
      </c>
      <c r="Q13" s="46" t="str">
        <f aca="true" t="shared" si="2" ref="Q13:Q67">IF(O13&gt;=95%,$L$7,IF(O13&gt;=70%,$K$7,IF(O13&gt;=50%,$J$7,IF(O13&lt;50%,$I$7,"ojo"))))</f>
        <v>ACEPTABLE</v>
      </c>
      <c r="R13" s="86" t="s">
        <v>310</v>
      </c>
      <c r="S13" s="201" t="s">
        <v>311</v>
      </c>
      <c r="T13" s="205" t="s">
        <v>300</v>
      </c>
    </row>
    <row r="14" spans="1:20" ht="114" customHeight="1">
      <c r="A14" s="88" t="s">
        <v>42</v>
      </c>
      <c r="B14" s="88" t="s">
        <v>31</v>
      </c>
      <c r="C14" s="89" t="s">
        <v>160</v>
      </c>
      <c r="D14" s="90" t="s">
        <v>152</v>
      </c>
      <c r="E14" s="91" t="s">
        <v>146</v>
      </c>
      <c r="F14" s="92" t="s">
        <v>33</v>
      </c>
      <c r="G14" s="92" t="s">
        <v>34</v>
      </c>
      <c r="H14" s="93">
        <v>1</v>
      </c>
      <c r="I14" s="19" t="s">
        <v>23</v>
      </c>
      <c r="J14" s="19" t="s">
        <v>24</v>
      </c>
      <c r="K14" s="19" t="s">
        <v>25</v>
      </c>
      <c r="L14" s="19" t="s">
        <v>26</v>
      </c>
      <c r="M14" s="94">
        <v>18</v>
      </c>
      <c r="N14" s="94">
        <v>18</v>
      </c>
      <c r="O14" s="31">
        <f>+M14/N14</f>
        <v>1</v>
      </c>
      <c r="P14" s="31">
        <f>+O14/H14</f>
        <v>1</v>
      </c>
      <c r="Q14" s="9" t="str">
        <f>IF(O14&gt;=95%,$L$7,IF(O14&gt;=70%,$K$7,IF(O14&gt;=50%,$J$7,IF(O14&lt;50%,$I$7,"ojo"))))</f>
        <v>SATISFACTORIO</v>
      </c>
      <c r="R14" s="95" t="s">
        <v>283</v>
      </c>
      <c r="S14" s="201" t="s">
        <v>347</v>
      </c>
      <c r="T14" s="205" t="s">
        <v>300</v>
      </c>
    </row>
    <row r="15" spans="1:20" ht="121.5" customHeight="1">
      <c r="A15" s="88" t="s">
        <v>42</v>
      </c>
      <c r="B15" s="88" t="s">
        <v>31</v>
      </c>
      <c r="C15" s="96" t="s">
        <v>161</v>
      </c>
      <c r="D15" s="97" t="s">
        <v>158</v>
      </c>
      <c r="E15" s="92" t="s">
        <v>159</v>
      </c>
      <c r="F15" s="92" t="s">
        <v>33</v>
      </c>
      <c r="G15" s="88" t="s">
        <v>34</v>
      </c>
      <c r="H15" s="93">
        <v>0.9</v>
      </c>
      <c r="I15" s="19" t="s">
        <v>23</v>
      </c>
      <c r="J15" s="19" t="s">
        <v>24</v>
      </c>
      <c r="K15" s="19" t="s">
        <v>25</v>
      </c>
      <c r="L15" s="19" t="s">
        <v>26</v>
      </c>
      <c r="M15" s="94">
        <v>1791</v>
      </c>
      <c r="N15" s="94">
        <v>1722</v>
      </c>
      <c r="O15" s="31">
        <f t="shared" si="0"/>
        <v>1.0400696864111498</v>
      </c>
      <c r="P15" s="31">
        <f t="shared" si="1"/>
        <v>1.1556329849012776</v>
      </c>
      <c r="Q15" s="9" t="str">
        <f t="shared" si="2"/>
        <v>SATISFACTORIO</v>
      </c>
      <c r="R15" s="98" t="s">
        <v>255</v>
      </c>
      <c r="S15" s="202" t="s">
        <v>335</v>
      </c>
      <c r="T15" s="205" t="s">
        <v>300</v>
      </c>
    </row>
    <row r="16" spans="1:20" ht="82.5" customHeight="1">
      <c r="A16" s="88" t="s">
        <v>42</v>
      </c>
      <c r="B16" s="88" t="s">
        <v>31</v>
      </c>
      <c r="C16" s="96" t="s">
        <v>201</v>
      </c>
      <c r="D16" s="97" t="s">
        <v>155</v>
      </c>
      <c r="E16" s="91" t="s">
        <v>156</v>
      </c>
      <c r="F16" s="92" t="s">
        <v>33</v>
      </c>
      <c r="G16" s="92" t="s">
        <v>34</v>
      </c>
      <c r="H16" s="93">
        <v>1</v>
      </c>
      <c r="I16" s="19" t="s">
        <v>23</v>
      </c>
      <c r="J16" s="19" t="s">
        <v>24</v>
      </c>
      <c r="K16" s="19" t="s">
        <v>25</v>
      </c>
      <c r="L16" s="19" t="s">
        <v>26</v>
      </c>
      <c r="M16" s="94">
        <v>2601</v>
      </c>
      <c r="N16" s="94">
        <v>2601</v>
      </c>
      <c r="O16" s="31">
        <f>+M16/N16</f>
        <v>1</v>
      </c>
      <c r="P16" s="31">
        <f>+O16/H16</f>
        <v>1</v>
      </c>
      <c r="Q16" s="9" t="str">
        <f>IF(O16&gt;=95%,$L$7,IF(O16&gt;=70%,$K$7,IF(O16&gt;=50%,$J$7,IF(O16&lt;50%,$I$7,"ojo"))))</f>
        <v>SATISFACTORIO</v>
      </c>
      <c r="R16" s="95" t="s">
        <v>253</v>
      </c>
      <c r="S16" s="202" t="s">
        <v>348</v>
      </c>
      <c r="T16" s="205" t="s">
        <v>300</v>
      </c>
    </row>
    <row r="17" spans="1:20" ht="105" customHeight="1">
      <c r="A17" s="88" t="s">
        <v>42</v>
      </c>
      <c r="B17" s="88" t="s">
        <v>35</v>
      </c>
      <c r="C17" s="89" t="s">
        <v>202</v>
      </c>
      <c r="D17" s="99" t="s">
        <v>153</v>
      </c>
      <c r="E17" s="91" t="s">
        <v>154</v>
      </c>
      <c r="F17" s="100" t="s">
        <v>33</v>
      </c>
      <c r="G17" s="92" t="s">
        <v>34</v>
      </c>
      <c r="H17" s="93">
        <v>1</v>
      </c>
      <c r="I17" s="19" t="s">
        <v>23</v>
      </c>
      <c r="J17" s="19" t="s">
        <v>24</v>
      </c>
      <c r="K17" s="19" t="s">
        <v>25</v>
      </c>
      <c r="L17" s="19" t="s">
        <v>26</v>
      </c>
      <c r="M17" s="94">
        <v>6084</v>
      </c>
      <c r="N17" s="94">
        <v>6107</v>
      </c>
      <c r="O17" s="31">
        <f>M17/N17</f>
        <v>0.9962338300311119</v>
      </c>
      <c r="P17" s="31">
        <f>+O17/H17</f>
        <v>0.9962338300311119</v>
      </c>
      <c r="Q17" s="9" t="str">
        <f t="shared" si="2"/>
        <v>SATISFACTORIO</v>
      </c>
      <c r="R17" s="95" t="s">
        <v>254</v>
      </c>
      <c r="S17" s="202" t="s">
        <v>349</v>
      </c>
      <c r="T17" s="205" t="s">
        <v>300</v>
      </c>
    </row>
    <row r="18" spans="1:20" ht="95.25" customHeight="1">
      <c r="A18" s="88" t="s">
        <v>42</v>
      </c>
      <c r="B18" s="88" t="s">
        <v>128</v>
      </c>
      <c r="C18" s="96" t="s">
        <v>162</v>
      </c>
      <c r="D18" s="96" t="s">
        <v>157</v>
      </c>
      <c r="E18" s="91" t="s">
        <v>288</v>
      </c>
      <c r="F18" s="92" t="s">
        <v>33</v>
      </c>
      <c r="G18" s="92" t="s">
        <v>34</v>
      </c>
      <c r="H18" s="93">
        <v>0.95</v>
      </c>
      <c r="I18" s="19" t="s">
        <v>23</v>
      </c>
      <c r="J18" s="19" t="s">
        <v>24</v>
      </c>
      <c r="K18" s="19" t="s">
        <v>25</v>
      </c>
      <c r="L18" s="19" t="s">
        <v>26</v>
      </c>
      <c r="M18" s="94">
        <v>15</v>
      </c>
      <c r="N18" s="94">
        <v>30</v>
      </c>
      <c r="O18" s="31">
        <f t="shared" si="0"/>
        <v>0.5</v>
      </c>
      <c r="P18" s="31">
        <f t="shared" si="1"/>
        <v>0.5263157894736842</v>
      </c>
      <c r="Q18" s="47" t="str">
        <f t="shared" si="2"/>
        <v>MINIMO</v>
      </c>
      <c r="R18" s="98" t="s">
        <v>257</v>
      </c>
      <c r="S18" s="202" t="s">
        <v>336</v>
      </c>
      <c r="T18" s="205" t="s">
        <v>300</v>
      </c>
    </row>
    <row r="19" spans="1:20" ht="105.75" customHeight="1">
      <c r="A19" s="101" t="s">
        <v>43</v>
      </c>
      <c r="B19" s="101" t="s">
        <v>31</v>
      </c>
      <c r="C19" s="44" t="s">
        <v>148</v>
      </c>
      <c r="D19" s="102" t="s">
        <v>147</v>
      </c>
      <c r="E19" s="103" t="s">
        <v>149</v>
      </c>
      <c r="F19" s="101" t="s">
        <v>33</v>
      </c>
      <c r="G19" s="101" t="s">
        <v>34</v>
      </c>
      <c r="H19" s="104">
        <v>0.95</v>
      </c>
      <c r="I19" s="20" t="s">
        <v>23</v>
      </c>
      <c r="J19" s="20" t="s">
        <v>24</v>
      </c>
      <c r="K19" s="20" t="s">
        <v>25</v>
      </c>
      <c r="L19" s="20" t="s">
        <v>26</v>
      </c>
      <c r="M19" s="105">
        <v>2629</v>
      </c>
      <c r="N19" s="105">
        <v>2750</v>
      </c>
      <c r="O19" s="32">
        <f t="shared" si="0"/>
        <v>0.956</v>
      </c>
      <c r="P19" s="32">
        <f t="shared" si="1"/>
        <v>1.0063157894736843</v>
      </c>
      <c r="Q19" s="9" t="str">
        <f t="shared" si="2"/>
        <v>SATISFACTORIO</v>
      </c>
      <c r="R19" s="106" t="s">
        <v>259</v>
      </c>
      <c r="S19" s="202" t="s">
        <v>350</v>
      </c>
      <c r="T19" s="205" t="s">
        <v>300</v>
      </c>
    </row>
    <row r="20" spans="1:20" ht="78.75" customHeight="1">
      <c r="A20" s="101" t="s">
        <v>43</v>
      </c>
      <c r="B20" s="101" t="s">
        <v>31</v>
      </c>
      <c r="C20" s="44" t="s">
        <v>150</v>
      </c>
      <c r="D20" s="102" t="s">
        <v>151</v>
      </c>
      <c r="E20" s="103" t="s">
        <v>240</v>
      </c>
      <c r="F20" s="101" t="s">
        <v>33</v>
      </c>
      <c r="G20" s="101" t="s">
        <v>34</v>
      </c>
      <c r="H20" s="104">
        <v>0.95</v>
      </c>
      <c r="I20" s="20" t="s">
        <v>23</v>
      </c>
      <c r="J20" s="20" t="s">
        <v>24</v>
      </c>
      <c r="K20" s="20" t="s">
        <v>25</v>
      </c>
      <c r="L20" s="20" t="s">
        <v>26</v>
      </c>
      <c r="M20" s="105">
        <v>12023</v>
      </c>
      <c r="N20" s="105">
        <v>12023</v>
      </c>
      <c r="O20" s="32">
        <f t="shared" si="0"/>
        <v>1</v>
      </c>
      <c r="P20" s="32">
        <f t="shared" si="1"/>
        <v>1.0526315789473684</v>
      </c>
      <c r="Q20" s="9" t="str">
        <f t="shared" si="2"/>
        <v>SATISFACTORIO</v>
      </c>
      <c r="R20" s="106" t="s">
        <v>260</v>
      </c>
      <c r="S20" s="202" t="s">
        <v>351</v>
      </c>
      <c r="T20" s="205" t="s">
        <v>300</v>
      </c>
    </row>
    <row r="21" spans="1:20" ht="57.75" customHeight="1">
      <c r="A21" s="107" t="s">
        <v>44</v>
      </c>
      <c r="B21" s="107" t="s">
        <v>31</v>
      </c>
      <c r="C21" s="108"/>
      <c r="D21" s="109" t="s">
        <v>45</v>
      </c>
      <c r="E21" s="109" t="s">
        <v>287</v>
      </c>
      <c r="F21" s="107" t="s">
        <v>47</v>
      </c>
      <c r="G21" s="108" t="s">
        <v>37</v>
      </c>
      <c r="H21" s="110">
        <v>0.5</v>
      </c>
      <c r="I21" s="21" t="s">
        <v>23</v>
      </c>
      <c r="J21" s="21" t="s">
        <v>24</v>
      </c>
      <c r="K21" s="21" t="s">
        <v>25</v>
      </c>
      <c r="L21" s="21" t="s">
        <v>26</v>
      </c>
      <c r="M21" s="111">
        <v>0</v>
      </c>
      <c r="N21" s="111">
        <v>0</v>
      </c>
      <c r="O21" s="33">
        <v>0</v>
      </c>
      <c r="P21" s="33">
        <f t="shared" si="1"/>
        <v>0</v>
      </c>
      <c r="Q21" s="53" t="str">
        <f t="shared" si="2"/>
        <v>INSATISFACTORIO</v>
      </c>
      <c r="R21" s="112" t="s">
        <v>258</v>
      </c>
      <c r="S21" s="203" t="s">
        <v>303</v>
      </c>
      <c r="T21" s="205" t="s">
        <v>300</v>
      </c>
    </row>
    <row r="22" spans="1:20" ht="59.25" customHeight="1">
      <c r="A22" s="107" t="s">
        <v>44</v>
      </c>
      <c r="B22" s="107" t="s">
        <v>31</v>
      </c>
      <c r="C22" s="113"/>
      <c r="D22" s="107" t="s">
        <v>46</v>
      </c>
      <c r="E22" s="107" t="s">
        <v>144</v>
      </c>
      <c r="F22" s="107" t="s">
        <v>47</v>
      </c>
      <c r="G22" s="107" t="s">
        <v>37</v>
      </c>
      <c r="H22" s="107" t="s">
        <v>48</v>
      </c>
      <c r="I22" s="21" t="s">
        <v>23</v>
      </c>
      <c r="J22" s="21" t="s">
        <v>24</v>
      </c>
      <c r="K22" s="21" t="s">
        <v>25</v>
      </c>
      <c r="L22" s="21" t="s">
        <v>26</v>
      </c>
      <c r="M22" s="111">
        <v>66</v>
      </c>
      <c r="N22" s="111">
        <v>204</v>
      </c>
      <c r="O22" s="33">
        <f>+M22/N22</f>
        <v>0.3235294117647059</v>
      </c>
      <c r="P22" s="33">
        <f>+O22/H22</f>
        <v>0.3235294117647059</v>
      </c>
      <c r="Q22" s="53" t="s">
        <v>10</v>
      </c>
      <c r="R22" s="114" t="s">
        <v>261</v>
      </c>
      <c r="S22" s="203" t="s">
        <v>302</v>
      </c>
      <c r="T22" s="205" t="s">
        <v>300</v>
      </c>
    </row>
    <row r="23" spans="1:20" ht="46.5" customHeight="1">
      <c r="A23" s="107" t="s">
        <v>44</v>
      </c>
      <c r="B23" s="107" t="s">
        <v>31</v>
      </c>
      <c r="C23" s="113"/>
      <c r="D23" s="107" t="s">
        <v>49</v>
      </c>
      <c r="E23" s="107" t="s">
        <v>50</v>
      </c>
      <c r="F23" s="107" t="s">
        <v>47</v>
      </c>
      <c r="G23" s="107" t="s">
        <v>37</v>
      </c>
      <c r="H23" s="107" t="s">
        <v>48</v>
      </c>
      <c r="I23" s="21" t="s">
        <v>23</v>
      </c>
      <c r="J23" s="21" t="s">
        <v>24</v>
      </c>
      <c r="K23" s="21" t="s">
        <v>25</v>
      </c>
      <c r="L23" s="21" t="s">
        <v>26</v>
      </c>
      <c r="M23" s="111">
        <v>0</v>
      </c>
      <c r="N23" s="111">
        <v>0</v>
      </c>
      <c r="O23" s="33" t="e">
        <f t="shared" si="0"/>
        <v>#DIV/0!</v>
      </c>
      <c r="P23" s="33" t="e">
        <f t="shared" si="1"/>
        <v>#DIV/0!</v>
      </c>
      <c r="Q23" s="53" t="s">
        <v>10</v>
      </c>
      <c r="R23" s="115" t="s">
        <v>262</v>
      </c>
      <c r="S23" s="203" t="s">
        <v>304</v>
      </c>
      <c r="T23" s="205" t="s">
        <v>300</v>
      </c>
    </row>
    <row r="24" spans="1:20" ht="90" customHeight="1">
      <c r="A24" s="107" t="s">
        <v>44</v>
      </c>
      <c r="B24" s="107" t="s">
        <v>31</v>
      </c>
      <c r="C24" s="113"/>
      <c r="D24" s="107" t="s">
        <v>51</v>
      </c>
      <c r="E24" s="107" t="s">
        <v>145</v>
      </c>
      <c r="F24" s="107" t="s">
        <v>47</v>
      </c>
      <c r="G24" s="107" t="s">
        <v>37</v>
      </c>
      <c r="H24" s="107" t="s">
        <v>48</v>
      </c>
      <c r="I24" s="21" t="s">
        <v>23</v>
      </c>
      <c r="J24" s="21" t="s">
        <v>24</v>
      </c>
      <c r="K24" s="21" t="s">
        <v>25</v>
      </c>
      <c r="L24" s="21" t="s">
        <v>26</v>
      </c>
      <c r="M24" s="111">
        <v>20</v>
      </c>
      <c r="N24" s="116">
        <v>20</v>
      </c>
      <c r="O24" s="33">
        <f t="shared" si="0"/>
        <v>1</v>
      </c>
      <c r="P24" s="33">
        <f t="shared" si="1"/>
        <v>1</v>
      </c>
      <c r="Q24" s="9" t="str">
        <f t="shared" si="2"/>
        <v>SATISFACTORIO</v>
      </c>
      <c r="R24" s="117" t="s">
        <v>305</v>
      </c>
      <c r="S24" s="203" t="s">
        <v>306</v>
      </c>
      <c r="T24" s="205" t="s">
        <v>300</v>
      </c>
    </row>
    <row r="25" spans="1:20" s="45" customFormat="1" ht="151.5" customHeight="1">
      <c r="A25" s="69" t="s">
        <v>52</v>
      </c>
      <c r="B25" s="69" t="s">
        <v>31</v>
      </c>
      <c r="C25" s="69"/>
      <c r="D25" s="69" t="s">
        <v>53</v>
      </c>
      <c r="E25" s="69" t="s">
        <v>54</v>
      </c>
      <c r="F25" s="118" t="s">
        <v>55</v>
      </c>
      <c r="G25" s="69" t="s">
        <v>37</v>
      </c>
      <c r="H25" s="119">
        <v>1</v>
      </c>
      <c r="I25" s="68" t="s">
        <v>23</v>
      </c>
      <c r="J25" s="68" t="s">
        <v>24</v>
      </c>
      <c r="K25" s="68" t="s">
        <v>25</v>
      </c>
      <c r="L25" s="68" t="s">
        <v>26</v>
      </c>
      <c r="M25" s="69">
        <v>99</v>
      </c>
      <c r="N25" s="69">
        <v>99</v>
      </c>
      <c r="O25" s="70">
        <f t="shared" si="0"/>
        <v>1</v>
      </c>
      <c r="P25" s="70">
        <f t="shared" si="1"/>
        <v>1</v>
      </c>
      <c r="Q25" s="71" t="str">
        <f t="shared" si="2"/>
        <v>SATISFACTORIO</v>
      </c>
      <c r="R25" s="120" t="s">
        <v>284</v>
      </c>
      <c r="S25" s="204" t="s">
        <v>301</v>
      </c>
      <c r="T25" s="212" t="s">
        <v>300</v>
      </c>
    </row>
    <row r="26" spans="1:20" ht="96" customHeight="1">
      <c r="A26" s="17" t="s">
        <v>52</v>
      </c>
      <c r="B26" s="17" t="s">
        <v>31</v>
      </c>
      <c r="C26" s="17"/>
      <c r="D26" s="17" t="s">
        <v>56</v>
      </c>
      <c r="E26" s="17" t="s">
        <v>57</v>
      </c>
      <c r="F26" s="121" t="s">
        <v>55</v>
      </c>
      <c r="G26" s="17" t="s">
        <v>34</v>
      </c>
      <c r="H26" s="122">
        <v>1</v>
      </c>
      <c r="I26" s="22" t="s">
        <v>23</v>
      </c>
      <c r="J26" s="22" t="s">
        <v>24</v>
      </c>
      <c r="K26" s="22" t="s">
        <v>25</v>
      </c>
      <c r="L26" s="22" t="s">
        <v>26</v>
      </c>
      <c r="M26" s="48">
        <v>1</v>
      </c>
      <c r="N26" s="48">
        <v>1</v>
      </c>
      <c r="O26" s="34">
        <f t="shared" si="0"/>
        <v>1</v>
      </c>
      <c r="P26" s="34">
        <f t="shared" si="1"/>
        <v>1</v>
      </c>
      <c r="Q26" s="9" t="str">
        <f t="shared" si="2"/>
        <v>SATISFACTORIO</v>
      </c>
      <c r="R26" s="123" t="s">
        <v>289</v>
      </c>
      <c r="S26" s="200" t="s">
        <v>298</v>
      </c>
      <c r="T26" s="205" t="s">
        <v>300</v>
      </c>
    </row>
    <row r="27" spans="1:20" ht="78.75" customHeight="1">
      <c r="A27" s="17" t="s">
        <v>52</v>
      </c>
      <c r="B27" s="17" t="s">
        <v>31</v>
      </c>
      <c r="C27" s="17"/>
      <c r="D27" s="17" t="s">
        <v>58</v>
      </c>
      <c r="E27" s="17" t="s">
        <v>59</v>
      </c>
      <c r="F27" s="121" t="s">
        <v>47</v>
      </c>
      <c r="G27" s="17" t="s">
        <v>37</v>
      </c>
      <c r="H27" s="122">
        <v>1</v>
      </c>
      <c r="I27" s="22" t="s">
        <v>23</v>
      </c>
      <c r="J27" s="22" t="s">
        <v>24</v>
      </c>
      <c r="K27" s="22" t="s">
        <v>25</v>
      </c>
      <c r="L27" s="22" t="s">
        <v>26</v>
      </c>
      <c r="M27" s="124">
        <v>0</v>
      </c>
      <c r="N27" s="124">
        <v>0</v>
      </c>
      <c r="O27" s="34" t="e">
        <f t="shared" si="0"/>
        <v>#DIV/0!</v>
      </c>
      <c r="P27" s="34" t="e">
        <f t="shared" si="1"/>
        <v>#DIV/0!</v>
      </c>
      <c r="Q27" s="53" t="s">
        <v>10</v>
      </c>
      <c r="R27" s="123" t="s">
        <v>286</v>
      </c>
      <c r="S27" s="205" t="s">
        <v>325</v>
      </c>
      <c r="T27" s="205" t="s">
        <v>300</v>
      </c>
    </row>
    <row r="28" spans="1:20" ht="78.75" customHeight="1">
      <c r="A28" s="17" t="s">
        <v>52</v>
      </c>
      <c r="B28" s="17" t="s">
        <v>31</v>
      </c>
      <c r="C28" s="17"/>
      <c r="D28" s="17" t="s">
        <v>60</v>
      </c>
      <c r="E28" s="17" t="s">
        <v>61</v>
      </c>
      <c r="F28" s="121" t="s">
        <v>47</v>
      </c>
      <c r="G28" s="17" t="s">
        <v>37</v>
      </c>
      <c r="H28" s="122">
        <v>1</v>
      </c>
      <c r="I28" s="22" t="s">
        <v>23</v>
      </c>
      <c r="J28" s="22" t="s">
        <v>24</v>
      </c>
      <c r="K28" s="22" t="s">
        <v>25</v>
      </c>
      <c r="L28" s="22" t="s">
        <v>26</v>
      </c>
      <c r="M28" s="124">
        <v>0</v>
      </c>
      <c r="N28" s="124">
        <v>0</v>
      </c>
      <c r="O28" s="34" t="e">
        <f t="shared" si="0"/>
        <v>#DIV/0!</v>
      </c>
      <c r="P28" s="34" t="e">
        <f t="shared" si="1"/>
        <v>#DIV/0!</v>
      </c>
      <c r="Q28" s="53" t="s">
        <v>10</v>
      </c>
      <c r="R28" s="123" t="s">
        <v>285</v>
      </c>
      <c r="S28" s="205" t="s">
        <v>325</v>
      </c>
      <c r="T28" s="205" t="s">
        <v>300</v>
      </c>
    </row>
    <row r="29" spans="1:20" ht="129.75" customHeight="1">
      <c r="A29" s="125" t="s">
        <v>52</v>
      </c>
      <c r="B29" s="125" t="s">
        <v>35</v>
      </c>
      <c r="C29" s="125"/>
      <c r="D29" s="125" t="s">
        <v>62</v>
      </c>
      <c r="E29" s="125" t="s">
        <v>63</v>
      </c>
      <c r="F29" s="126" t="s">
        <v>55</v>
      </c>
      <c r="G29" s="125" t="s">
        <v>37</v>
      </c>
      <c r="H29" s="127">
        <v>1</v>
      </c>
      <c r="I29" s="65" t="s">
        <v>23</v>
      </c>
      <c r="J29" s="65" t="s">
        <v>24</v>
      </c>
      <c r="K29" s="65" t="s">
        <v>25</v>
      </c>
      <c r="L29" s="65" t="s">
        <v>26</v>
      </c>
      <c r="M29" s="128">
        <v>515</v>
      </c>
      <c r="N29" s="128">
        <v>515</v>
      </c>
      <c r="O29" s="66">
        <f t="shared" si="0"/>
        <v>1</v>
      </c>
      <c r="P29" s="66">
        <f t="shared" si="1"/>
        <v>1</v>
      </c>
      <c r="Q29" s="67" t="str">
        <f t="shared" si="2"/>
        <v>SATISFACTORIO</v>
      </c>
      <c r="R29" s="129" t="s">
        <v>266</v>
      </c>
      <c r="S29" s="206" t="s">
        <v>299</v>
      </c>
      <c r="T29" s="213" t="s">
        <v>300</v>
      </c>
    </row>
    <row r="30" spans="1:20" ht="78.75" customHeight="1">
      <c r="A30" s="74" t="s">
        <v>64</v>
      </c>
      <c r="B30" s="74" t="s">
        <v>31</v>
      </c>
      <c r="C30" s="130"/>
      <c r="D30" s="131" t="s">
        <v>65</v>
      </c>
      <c r="E30" s="74" t="s">
        <v>66</v>
      </c>
      <c r="F30" s="132" t="s">
        <v>67</v>
      </c>
      <c r="G30" s="74" t="s">
        <v>37</v>
      </c>
      <c r="H30" s="133">
        <v>1</v>
      </c>
      <c r="I30" s="23" t="s">
        <v>23</v>
      </c>
      <c r="J30" s="23" t="s">
        <v>24</v>
      </c>
      <c r="K30" s="23" t="s">
        <v>25</v>
      </c>
      <c r="L30" s="23" t="s">
        <v>26</v>
      </c>
      <c r="M30" s="134">
        <v>0</v>
      </c>
      <c r="N30" s="134">
        <v>1</v>
      </c>
      <c r="O30" s="35">
        <f t="shared" si="0"/>
        <v>0</v>
      </c>
      <c r="P30" s="35">
        <f t="shared" si="1"/>
        <v>0</v>
      </c>
      <c r="Q30" s="53" t="s">
        <v>10</v>
      </c>
      <c r="R30" s="135" t="s">
        <v>264</v>
      </c>
      <c r="S30" s="202" t="s">
        <v>324</v>
      </c>
      <c r="T30" s="205" t="s">
        <v>300</v>
      </c>
    </row>
    <row r="31" spans="1:20" ht="90.75" customHeight="1">
      <c r="A31" s="74" t="s">
        <v>64</v>
      </c>
      <c r="B31" s="74" t="s">
        <v>31</v>
      </c>
      <c r="C31" s="130"/>
      <c r="D31" s="136" t="s">
        <v>68</v>
      </c>
      <c r="E31" s="136" t="s">
        <v>0</v>
      </c>
      <c r="F31" s="137" t="s">
        <v>67</v>
      </c>
      <c r="G31" s="131" t="s">
        <v>37</v>
      </c>
      <c r="H31" s="138">
        <v>1</v>
      </c>
      <c r="I31" s="49" t="s">
        <v>23</v>
      </c>
      <c r="J31" s="23" t="s">
        <v>24</v>
      </c>
      <c r="K31" s="23" t="s">
        <v>25</v>
      </c>
      <c r="L31" s="49" t="s">
        <v>26</v>
      </c>
      <c r="M31" s="134">
        <v>72</v>
      </c>
      <c r="N31" s="134">
        <v>72</v>
      </c>
      <c r="O31" s="35">
        <f t="shared" si="0"/>
        <v>1</v>
      </c>
      <c r="P31" s="35">
        <f t="shared" si="1"/>
        <v>1</v>
      </c>
      <c r="Q31" s="67" t="str">
        <f t="shared" si="2"/>
        <v>SATISFACTORIO</v>
      </c>
      <c r="R31" s="139" t="s">
        <v>263</v>
      </c>
      <c r="S31" s="214" t="s">
        <v>364</v>
      </c>
      <c r="T31" s="205" t="s">
        <v>300</v>
      </c>
    </row>
    <row r="32" spans="1:20" ht="126.75" customHeight="1">
      <c r="A32" s="74" t="s">
        <v>64</v>
      </c>
      <c r="B32" s="74" t="s">
        <v>35</v>
      </c>
      <c r="C32" s="130"/>
      <c r="D32" s="136" t="s">
        <v>176</v>
      </c>
      <c r="E32" s="136" t="s">
        <v>69</v>
      </c>
      <c r="F32" s="132" t="s">
        <v>67</v>
      </c>
      <c r="G32" s="74" t="s">
        <v>37</v>
      </c>
      <c r="H32" s="133">
        <v>1</v>
      </c>
      <c r="I32" s="23" t="s">
        <v>23</v>
      </c>
      <c r="J32" s="23" t="s">
        <v>24</v>
      </c>
      <c r="K32" s="23" t="s">
        <v>25</v>
      </c>
      <c r="L32" s="23" t="s">
        <v>26</v>
      </c>
      <c r="M32" s="134">
        <v>26</v>
      </c>
      <c r="N32" s="134">
        <v>26</v>
      </c>
      <c r="O32" s="35">
        <f t="shared" si="0"/>
        <v>1</v>
      </c>
      <c r="P32" s="35">
        <f t="shared" si="1"/>
        <v>1</v>
      </c>
      <c r="Q32" s="67" t="str">
        <f t="shared" si="2"/>
        <v>SATISFACTORIO</v>
      </c>
      <c r="R32" s="140" t="s">
        <v>344</v>
      </c>
      <c r="S32" s="215" t="s">
        <v>365</v>
      </c>
      <c r="T32" s="205" t="s">
        <v>300</v>
      </c>
    </row>
    <row r="33" spans="1:20" ht="110.25" customHeight="1">
      <c r="A33" s="74" t="s">
        <v>64</v>
      </c>
      <c r="B33" s="74" t="s">
        <v>31</v>
      </c>
      <c r="C33" s="130"/>
      <c r="D33" s="141" t="s">
        <v>53</v>
      </c>
      <c r="E33" s="141" t="s">
        <v>70</v>
      </c>
      <c r="F33" s="132" t="s">
        <v>67</v>
      </c>
      <c r="G33" s="74" t="s">
        <v>37</v>
      </c>
      <c r="H33" s="133">
        <v>1</v>
      </c>
      <c r="I33" s="23" t="s">
        <v>23</v>
      </c>
      <c r="J33" s="23" t="s">
        <v>24</v>
      </c>
      <c r="K33" s="23" t="s">
        <v>25</v>
      </c>
      <c r="L33" s="23" t="s">
        <v>26</v>
      </c>
      <c r="M33" s="134">
        <v>99</v>
      </c>
      <c r="N33" s="134">
        <v>99</v>
      </c>
      <c r="O33" s="35">
        <f t="shared" si="0"/>
        <v>1</v>
      </c>
      <c r="P33" s="35">
        <f t="shared" si="1"/>
        <v>1</v>
      </c>
      <c r="Q33" s="9" t="str">
        <f t="shared" si="2"/>
        <v>SATISFACTORIO</v>
      </c>
      <c r="R33" s="142" t="s">
        <v>265</v>
      </c>
      <c r="S33" s="202" t="s">
        <v>337</v>
      </c>
      <c r="T33" s="205" t="s">
        <v>300</v>
      </c>
    </row>
    <row r="34" spans="1:20" ht="116.25" customHeight="1">
      <c r="A34" s="74" t="s">
        <v>64</v>
      </c>
      <c r="B34" s="74" t="s">
        <v>31</v>
      </c>
      <c r="C34" s="130"/>
      <c r="D34" s="136" t="s">
        <v>71</v>
      </c>
      <c r="E34" s="136" t="s">
        <v>72</v>
      </c>
      <c r="F34" s="132" t="s">
        <v>67</v>
      </c>
      <c r="G34" s="74" t="s">
        <v>37</v>
      </c>
      <c r="H34" s="133">
        <v>1</v>
      </c>
      <c r="I34" s="23" t="s">
        <v>23</v>
      </c>
      <c r="J34" s="23" t="s">
        <v>24</v>
      </c>
      <c r="K34" s="23" t="s">
        <v>25</v>
      </c>
      <c r="L34" s="49" t="s">
        <v>26</v>
      </c>
      <c r="M34" s="134">
        <v>0</v>
      </c>
      <c r="N34" s="134">
        <v>1</v>
      </c>
      <c r="O34" s="35">
        <f t="shared" si="0"/>
        <v>0</v>
      </c>
      <c r="P34" s="35">
        <f t="shared" si="1"/>
        <v>0</v>
      </c>
      <c r="Q34" s="75" t="str">
        <f t="shared" si="2"/>
        <v>INSATISFACTORIO</v>
      </c>
      <c r="R34" s="139" t="s">
        <v>239</v>
      </c>
      <c r="S34" s="214" t="s">
        <v>239</v>
      </c>
      <c r="T34" s="205" t="s">
        <v>300</v>
      </c>
    </row>
    <row r="35" spans="1:20" ht="89.25" customHeight="1">
      <c r="A35" s="17" t="s">
        <v>73</v>
      </c>
      <c r="B35" s="17" t="s">
        <v>31</v>
      </c>
      <c r="C35" s="143" t="s">
        <v>74</v>
      </c>
      <c r="D35" s="69" t="s">
        <v>75</v>
      </c>
      <c r="E35" s="69" t="s">
        <v>76</v>
      </c>
      <c r="F35" s="121" t="s">
        <v>33</v>
      </c>
      <c r="G35" s="17" t="s">
        <v>37</v>
      </c>
      <c r="H35" s="122">
        <v>1</v>
      </c>
      <c r="I35" s="22" t="s">
        <v>23</v>
      </c>
      <c r="J35" s="22" t="s">
        <v>24</v>
      </c>
      <c r="K35" s="22" t="s">
        <v>25</v>
      </c>
      <c r="L35" s="50" t="s">
        <v>26</v>
      </c>
      <c r="M35" s="144">
        <v>293</v>
      </c>
      <c r="N35" s="144">
        <v>293</v>
      </c>
      <c r="O35" s="34">
        <f t="shared" si="0"/>
        <v>1</v>
      </c>
      <c r="P35" s="34">
        <f t="shared" si="1"/>
        <v>1</v>
      </c>
      <c r="Q35" s="9" t="str">
        <f t="shared" si="2"/>
        <v>SATISFACTORIO</v>
      </c>
      <c r="R35" s="145" t="s">
        <v>267</v>
      </c>
      <c r="S35" s="202" t="s">
        <v>316</v>
      </c>
      <c r="T35" s="205" t="s">
        <v>300</v>
      </c>
    </row>
    <row r="36" spans="1:20" ht="96" customHeight="1">
      <c r="A36" s="17" t="s">
        <v>73</v>
      </c>
      <c r="B36" s="17" t="s">
        <v>35</v>
      </c>
      <c r="C36" s="143" t="s">
        <v>77</v>
      </c>
      <c r="D36" s="17" t="s">
        <v>78</v>
      </c>
      <c r="E36" s="17" t="s">
        <v>79</v>
      </c>
      <c r="F36" s="121" t="s">
        <v>33</v>
      </c>
      <c r="G36" s="17" t="s">
        <v>34</v>
      </c>
      <c r="H36" s="122">
        <v>1</v>
      </c>
      <c r="I36" s="22" t="s">
        <v>23</v>
      </c>
      <c r="J36" s="22" t="s">
        <v>24</v>
      </c>
      <c r="K36" s="22" t="s">
        <v>25</v>
      </c>
      <c r="L36" s="22" t="s">
        <v>26</v>
      </c>
      <c r="M36" s="144">
        <v>13</v>
      </c>
      <c r="N36" s="144">
        <v>13</v>
      </c>
      <c r="O36" s="34">
        <f t="shared" si="0"/>
        <v>1</v>
      </c>
      <c r="P36" s="34">
        <f t="shared" si="1"/>
        <v>1</v>
      </c>
      <c r="Q36" s="9" t="str">
        <f t="shared" si="2"/>
        <v>SATISFACTORIO</v>
      </c>
      <c r="R36" s="145" t="s">
        <v>268</v>
      </c>
      <c r="S36" s="202" t="s">
        <v>315</v>
      </c>
      <c r="T36" s="205" t="s">
        <v>300</v>
      </c>
    </row>
    <row r="37" spans="1:20" ht="118.5" customHeight="1">
      <c r="A37" s="17" t="s">
        <v>73</v>
      </c>
      <c r="B37" s="17" t="s">
        <v>126</v>
      </c>
      <c r="C37" s="143" t="s">
        <v>80</v>
      </c>
      <c r="D37" s="17" t="s">
        <v>81</v>
      </c>
      <c r="E37" s="17" t="s">
        <v>82</v>
      </c>
      <c r="F37" s="121" t="s">
        <v>83</v>
      </c>
      <c r="G37" s="17" t="s">
        <v>131</v>
      </c>
      <c r="H37" s="122">
        <v>1</v>
      </c>
      <c r="I37" s="22" t="s">
        <v>23</v>
      </c>
      <c r="J37" s="22" t="s">
        <v>24</v>
      </c>
      <c r="K37" s="22" t="s">
        <v>25</v>
      </c>
      <c r="L37" s="22" t="s">
        <v>26</v>
      </c>
      <c r="M37" s="144">
        <v>117</v>
      </c>
      <c r="N37" s="144">
        <v>135</v>
      </c>
      <c r="O37" s="34">
        <f t="shared" si="0"/>
        <v>0.8666666666666667</v>
      </c>
      <c r="P37" s="34">
        <f t="shared" si="1"/>
        <v>0.8666666666666667</v>
      </c>
      <c r="Q37" s="46" t="str">
        <f t="shared" si="2"/>
        <v>ACEPTABLE</v>
      </c>
      <c r="R37" s="145" t="s">
        <v>269</v>
      </c>
      <c r="S37" s="202" t="s">
        <v>317</v>
      </c>
      <c r="T37" s="205" t="s">
        <v>300</v>
      </c>
    </row>
    <row r="38" spans="1:20" ht="105" customHeight="1">
      <c r="A38" s="17" t="s">
        <v>73</v>
      </c>
      <c r="B38" s="17" t="s">
        <v>35</v>
      </c>
      <c r="C38" s="143" t="s">
        <v>84</v>
      </c>
      <c r="D38" s="17" t="s">
        <v>85</v>
      </c>
      <c r="E38" s="17" t="s">
        <v>86</v>
      </c>
      <c r="F38" s="121" t="s">
        <v>83</v>
      </c>
      <c r="G38" s="17" t="s">
        <v>34</v>
      </c>
      <c r="H38" s="122">
        <v>1</v>
      </c>
      <c r="I38" s="22" t="s">
        <v>23</v>
      </c>
      <c r="J38" s="22" t="s">
        <v>24</v>
      </c>
      <c r="K38" s="22" t="s">
        <v>25</v>
      </c>
      <c r="L38" s="22" t="s">
        <v>26</v>
      </c>
      <c r="M38" s="144">
        <v>1</v>
      </c>
      <c r="N38" s="144">
        <v>2</v>
      </c>
      <c r="O38" s="34">
        <f t="shared" si="0"/>
        <v>0.5</v>
      </c>
      <c r="P38" s="34">
        <f t="shared" si="1"/>
        <v>0.5</v>
      </c>
      <c r="Q38" s="47" t="str">
        <f t="shared" si="2"/>
        <v>MINIMO</v>
      </c>
      <c r="R38" s="145" t="s">
        <v>270</v>
      </c>
      <c r="S38" s="202" t="s">
        <v>321</v>
      </c>
      <c r="T38" s="205" t="s">
        <v>300</v>
      </c>
    </row>
    <row r="39" spans="1:20" ht="232.5" customHeight="1">
      <c r="A39" s="17" t="s">
        <v>73</v>
      </c>
      <c r="B39" s="17" t="s">
        <v>31</v>
      </c>
      <c r="C39" s="143" t="s">
        <v>87</v>
      </c>
      <c r="D39" s="17" t="s">
        <v>88</v>
      </c>
      <c r="E39" s="17" t="s">
        <v>89</v>
      </c>
      <c r="F39" s="121" t="s">
        <v>83</v>
      </c>
      <c r="G39" s="17" t="s">
        <v>34</v>
      </c>
      <c r="H39" s="122">
        <v>1</v>
      </c>
      <c r="I39" s="22" t="s">
        <v>23</v>
      </c>
      <c r="J39" s="22" t="s">
        <v>24</v>
      </c>
      <c r="K39" s="22" t="s">
        <v>25</v>
      </c>
      <c r="L39" s="22" t="s">
        <v>26</v>
      </c>
      <c r="M39" s="144">
        <v>2.5</v>
      </c>
      <c r="N39" s="144">
        <v>4</v>
      </c>
      <c r="O39" s="34">
        <f t="shared" si="0"/>
        <v>0.625</v>
      </c>
      <c r="P39" s="34">
        <f t="shared" si="1"/>
        <v>0.625</v>
      </c>
      <c r="Q39" s="47" t="str">
        <f t="shared" si="2"/>
        <v>MINIMO</v>
      </c>
      <c r="R39" s="145" t="s">
        <v>271</v>
      </c>
      <c r="S39" s="202" t="s">
        <v>338</v>
      </c>
      <c r="T39" s="205" t="s">
        <v>300</v>
      </c>
    </row>
    <row r="40" spans="1:20" ht="93.75" customHeight="1">
      <c r="A40" s="17" t="s">
        <v>73</v>
      </c>
      <c r="B40" s="17" t="s">
        <v>31</v>
      </c>
      <c r="C40" s="143" t="s">
        <v>90</v>
      </c>
      <c r="D40" s="17" t="s">
        <v>91</v>
      </c>
      <c r="E40" s="17" t="s">
        <v>92</v>
      </c>
      <c r="F40" s="121" t="s">
        <v>33</v>
      </c>
      <c r="G40" s="17" t="s">
        <v>34</v>
      </c>
      <c r="H40" s="122">
        <v>1</v>
      </c>
      <c r="I40" s="22" t="s">
        <v>23</v>
      </c>
      <c r="J40" s="22" t="s">
        <v>24</v>
      </c>
      <c r="K40" s="22" t="s">
        <v>25</v>
      </c>
      <c r="L40" s="22" t="s">
        <v>26</v>
      </c>
      <c r="M40" s="146">
        <v>9</v>
      </c>
      <c r="N40" s="146">
        <v>9</v>
      </c>
      <c r="O40" s="34">
        <f t="shared" si="0"/>
        <v>1</v>
      </c>
      <c r="P40" s="34">
        <f t="shared" si="1"/>
        <v>1</v>
      </c>
      <c r="Q40" s="9" t="str">
        <f t="shared" si="2"/>
        <v>SATISFACTORIO</v>
      </c>
      <c r="R40" s="145" t="s">
        <v>272</v>
      </c>
      <c r="S40" s="202" t="s">
        <v>339</v>
      </c>
      <c r="T40" s="205" t="s">
        <v>300</v>
      </c>
    </row>
    <row r="41" spans="1:20" ht="90.75" customHeight="1">
      <c r="A41" s="17" t="s">
        <v>73</v>
      </c>
      <c r="B41" s="17" t="s">
        <v>35</v>
      </c>
      <c r="C41" s="17" t="s">
        <v>93</v>
      </c>
      <c r="D41" s="17" t="s">
        <v>94</v>
      </c>
      <c r="E41" s="17" t="s">
        <v>190</v>
      </c>
      <c r="F41" s="121" t="s">
        <v>33</v>
      </c>
      <c r="G41" s="17" t="s">
        <v>34</v>
      </c>
      <c r="H41" s="122">
        <v>1</v>
      </c>
      <c r="I41" s="22" t="s">
        <v>23</v>
      </c>
      <c r="J41" s="22" t="s">
        <v>24</v>
      </c>
      <c r="K41" s="22" t="s">
        <v>25</v>
      </c>
      <c r="L41" s="22" t="s">
        <v>26</v>
      </c>
      <c r="M41" s="146">
        <v>75</v>
      </c>
      <c r="N41" s="146">
        <v>75</v>
      </c>
      <c r="O41" s="34">
        <f t="shared" si="0"/>
        <v>1</v>
      </c>
      <c r="P41" s="34">
        <f t="shared" si="1"/>
        <v>1</v>
      </c>
      <c r="Q41" s="9" t="str">
        <f t="shared" si="2"/>
        <v>SATISFACTORIO</v>
      </c>
      <c r="R41" s="145" t="s">
        <v>273</v>
      </c>
      <c r="S41" s="207" t="s">
        <v>340</v>
      </c>
      <c r="T41" s="205" t="s">
        <v>300</v>
      </c>
    </row>
    <row r="42" spans="1:20" ht="69.75" customHeight="1">
      <c r="A42" s="147" t="s">
        <v>95</v>
      </c>
      <c r="B42" s="147" t="s">
        <v>31</v>
      </c>
      <c r="C42" s="147" t="s">
        <v>96</v>
      </c>
      <c r="D42" s="148" t="s">
        <v>136</v>
      </c>
      <c r="E42" s="148" t="s">
        <v>137</v>
      </c>
      <c r="F42" s="149" t="s">
        <v>33</v>
      </c>
      <c r="G42" s="147"/>
      <c r="H42" s="150">
        <v>0.95</v>
      </c>
      <c r="I42" s="24" t="s">
        <v>23</v>
      </c>
      <c r="J42" s="24" t="s">
        <v>24</v>
      </c>
      <c r="K42" s="24" t="s">
        <v>25</v>
      </c>
      <c r="L42" s="24" t="s">
        <v>26</v>
      </c>
      <c r="M42" s="151">
        <f>842766527+46463395+120267914752+1096583362+172656463+24090681664</f>
        <v>146517066163</v>
      </c>
      <c r="N42" s="151">
        <f>1174429261+176175009+24793786720+858836595+46947043+120313814699</f>
        <v>147363989327</v>
      </c>
      <c r="O42" s="41">
        <f>+M42/N42</f>
        <v>0.9942528485563683</v>
      </c>
      <c r="P42" s="36">
        <f t="shared" si="1"/>
        <v>1.0465819458488088</v>
      </c>
      <c r="Q42" s="9" t="str">
        <f t="shared" si="2"/>
        <v>SATISFACTORIO</v>
      </c>
      <c r="R42" s="152" t="s">
        <v>290</v>
      </c>
      <c r="S42" s="202" t="s">
        <v>363</v>
      </c>
      <c r="T42" s="205" t="s">
        <v>300</v>
      </c>
    </row>
    <row r="43" spans="1:22" ht="116.25" customHeight="1">
      <c r="A43" s="147" t="s">
        <v>95</v>
      </c>
      <c r="B43" s="147" t="s">
        <v>31</v>
      </c>
      <c r="C43" s="147" t="s">
        <v>97</v>
      </c>
      <c r="D43" s="147" t="s">
        <v>129</v>
      </c>
      <c r="E43" s="147" t="s">
        <v>130</v>
      </c>
      <c r="F43" s="149" t="s">
        <v>33</v>
      </c>
      <c r="G43" s="147" t="s">
        <v>34</v>
      </c>
      <c r="H43" s="150">
        <v>1</v>
      </c>
      <c r="I43" s="24" t="s">
        <v>23</v>
      </c>
      <c r="J43" s="24" t="s">
        <v>24</v>
      </c>
      <c r="K43" s="24" t="s">
        <v>25</v>
      </c>
      <c r="L43" s="24" t="s">
        <v>26</v>
      </c>
      <c r="M43" s="153">
        <v>59</v>
      </c>
      <c r="N43" s="153">
        <v>61</v>
      </c>
      <c r="O43" s="51">
        <f t="shared" si="0"/>
        <v>0.9672131147540983</v>
      </c>
      <c r="P43" s="51">
        <f t="shared" si="1"/>
        <v>0.9672131147540983</v>
      </c>
      <c r="Q43" s="9" t="str">
        <f t="shared" si="2"/>
        <v>SATISFACTORIO</v>
      </c>
      <c r="R43" s="154" t="s">
        <v>368</v>
      </c>
      <c r="S43" s="202" t="s">
        <v>369</v>
      </c>
      <c r="T43" s="205" t="s">
        <v>300</v>
      </c>
      <c r="U43" t="s">
        <v>277</v>
      </c>
      <c r="V43" t="s">
        <v>277</v>
      </c>
    </row>
    <row r="44" spans="1:20" ht="78.75" customHeight="1">
      <c r="A44" s="147" t="s">
        <v>95</v>
      </c>
      <c r="B44" s="147" t="s">
        <v>31</v>
      </c>
      <c r="C44" s="147" t="s">
        <v>97</v>
      </c>
      <c r="D44" s="147" t="s">
        <v>134</v>
      </c>
      <c r="E44" s="147" t="s">
        <v>135</v>
      </c>
      <c r="F44" s="149" t="s">
        <v>33</v>
      </c>
      <c r="G44" s="147" t="s">
        <v>34</v>
      </c>
      <c r="H44" s="150">
        <v>1</v>
      </c>
      <c r="I44" s="24" t="s">
        <v>23</v>
      </c>
      <c r="J44" s="24" t="s">
        <v>24</v>
      </c>
      <c r="K44" s="24" t="s">
        <v>25</v>
      </c>
      <c r="L44" s="24" t="s">
        <v>26</v>
      </c>
      <c r="M44" s="151">
        <v>197718221358.04</v>
      </c>
      <c r="N44" s="151">
        <v>197743444232.04</v>
      </c>
      <c r="O44" s="62">
        <f t="shared" si="0"/>
        <v>0.9998724464717506</v>
      </c>
      <c r="P44" s="36">
        <f t="shared" si="1"/>
        <v>0.9998724464717506</v>
      </c>
      <c r="Q44" s="9" t="str">
        <f t="shared" si="2"/>
        <v>SATISFACTORIO</v>
      </c>
      <c r="R44" s="155" t="s">
        <v>232</v>
      </c>
      <c r="S44" s="202" t="s">
        <v>361</v>
      </c>
      <c r="T44" s="205" t="s">
        <v>300</v>
      </c>
    </row>
    <row r="45" spans="1:20" ht="136.5" customHeight="1">
      <c r="A45" s="147" t="s">
        <v>95</v>
      </c>
      <c r="B45" s="147" t="s">
        <v>31</v>
      </c>
      <c r="C45" s="147" t="s">
        <v>98</v>
      </c>
      <c r="D45" s="147" t="s">
        <v>132</v>
      </c>
      <c r="E45" s="147" t="s">
        <v>133</v>
      </c>
      <c r="F45" s="149" t="s">
        <v>33</v>
      </c>
      <c r="G45" s="147" t="s">
        <v>131</v>
      </c>
      <c r="H45" s="150">
        <v>1</v>
      </c>
      <c r="I45" s="24" t="s">
        <v>23</v>
      </c>
      <c r="J45" s="24" t="s">
        <v>24</v>
      </c>
      <c r="K45" s="24" t="s">
        <v>25</v>
      </c>
      <c r="L45" s="24" t="s">
        <v>26</v>
      </c>
      <c r="M45" s="151">
        <v>98.64</v>
      </c>
      <c r="N45" s="151">
        <v>100</v>
      </c>
      <c r="O45" s="51">
        <f t="shared" si="0"/>
        <v>0.9864</v>
      </c>
      <c r="P45" s="36">
        <f t="shared" si="1"/>
        <v>0.9864</v>
      </c>
      <c r="Q45" s="9" t="str">
        <f t="shared" si="2"/>
        <v>SATISFACTORIO</v>
      </c>
      <c r="R45" s="152" t="s">
        <v>234</v>
      </c>
      <c r="S45" s="208" t="s">
        <v>367</v>
      </c>
      <c r="T45" s="205" t="s">
        <v>300</v>
      </c>
    </row>
    <row r="46" spans="1:20" ht="78.75" customHeight="1">
      <c r="A46" s="147" t="s">
        <v>95</v>
      </c>
      <c r="B46" s="147" t="s">
        <v>31</v>
      </c>
      <c r="C46" s="147" t="s">
        <v>98</v>
      </c>
      <c r="D46" s="147" t="s">
        <v>99</v>
      </c>
      <c r="E46" s="147" t="s">
        <v>100</v>
      </c>
      <c r="F46" s="149" t="s">
        <v>33</v>
      </c>
      <c r="G46" s="147" t="s">
        <v>131</v>
      </c>
      <c r="H46" s="150">
        <v>1</v>
      </c>
      <c r="I46" s="24" t="s">
        <v>23</v>
      </c>
      <c r="J46" s="24" t="s">
        <v>24</v>
      </c>
      <c r="K46" s="24" t="s">
        <v>25</v>
      </c>
      <c r="L46" s="24" t="s">
        <v>26</v>
      </c>
      <c r="M46" s="156">
        <f>45747381+45856486+40802096+39817501+38651072+35556224</f>
        <v>246430760</v>
      </c>
      <c r="N46" s="156">
        <f>45835339+46168703+40922292+39973750+38791590+35695996</f>
        <v>247387670</v>
      </c>
      <c r="O46" s="51">
        <f t="shared" si="0"/>
        <v>0.996131941418099</v>
      </c>
      <c r="P46" s="36">
        <f t="shared" si="1"/>
        <v>0.996131941418099</v>
      </c>
      <c r="Q46" s="54" t="str">
        <f t="shared" si="2"/>
        <v>SATISFACTORIO</v>
      </c>
      <c r="R46" s="155" t="s">
        <v>233</v>
      </c>
      <c r="S46" s="208" t="s">
        <v>362</v>
      </c>
      <c r="T46" s="205" t="s">
        <v>300</v>
      </c>
    </row>
    <row r="47" spans="1:20" ht="120.75" customHeight="1">
      <c r="A47" s="147" t="s">
        <v>95</v>
      </c>
      <c r="B47" s="147" t="s">
        <v>31</v>
      </c>
      <c r="C47" s="147" t="s">
        <v>101</v>
      </c>
      <c r="D47" s="147" t="s">
        <v>138</v>
      </c>
      <c r="E47" s="147" t="s">
        <v>139</v>
      </c>
      <c r="F47" s="149" t="s">
        <v>33</v>
      </c>
      <c r="G47" s="147" t="s">
        <v>131</v>
      </c>
      <c r="H47" s="150">
        <v>1</v>
      </c>
      <c r="I47" s="24" t="s">
        <v>23</v>
      </c>
      <c r="J47" s="24" t="s">
        <v>24</v>
      </c>
      <c r="K47" s="24" t="s">
        <v>25</v>
      </c>
      <c r="L47" s="24" t="s">
        <v>26</v>
      </c>
      <c r="M47" s="157">
        <v>43</v>
      </c>
      <c r="N47" s="157">
        <v>43</v>
      </c>
      <c r="O47" s="51">
        <f t="shared" si="0"/>
        <v>1</v>
      </c>
      <c r="P47" s="51">
        <f t="shared" si="1"/>
        <v>1</v>
      </c>
      <c r="Q47" s="54" t="str">
        <f t="shared" si="2"/>
        <v>SATISFACTORIO</v>
      </c>
      <c r="R47" s="155" t="s">
        <v>256</v>
      </c>
      <c r="S47" s="208" t="s">
        <v>352</v>
      </c>
      <c r="T47" s="205" t="s">
        <v>300</v>
      </c>
    </row>
    <row r="48" spans="1:20" ht="106.5" customHeight="1">
      <c r="A48" s="158" t="s">
        <v>102</v>
      </c>
      <c r="B48" s="158" t="s">
        <v>31</v>
      </c>
      <c r="C48" s="158" t="s">
        <v>163</v>
      </c>
      <c r="D48" s="159" t="s">
        <v>103</v>
      </c>
      <c r="E48" s="160" t="s">
        <v>215</v>
      </c>
      <c r="F48" s="161" t="s">
        <v>47</v>
      </c>
      <c r="G48" s="160" t="s">
        <v>205</v>
      </c>
      <c r="H48" s="162">
        <v>0.95</v>
      </c>
      <c r="I48" s="25" t="s">
        <v>23</v>
      </c>
      <c r="J48" s="25" t="s">
        <v>24</v>
      </c>
      <c r="K48" s="25" t="s">
        <v>25</v>
      </c>
      <c r="L48" s="57" t="s">
        <v>26</v>
      </c>
      <c r="M48" s="163">
        <f>72*6</f>
        <v>432</v>
      </c>
      <c r="N48" s="163">
        <f>+M48</f>
        <v>432</v>
      </c>
      <c r="O48" s="37">
        <f>+M48/N48</f>
        <v>1</v>
      </c>
      <c r="P48" s="37">
        <f>+O48/H48</f>
        <v>1.0526315789473684</v>
      </c>
      <c r="Q48" s="9" t="str">
        <f t="shared" si="2"/>
        <v>SATISFACTORIO</v>
      </c>
      <c r="R48" s="164" t="s">
        <v>243</v>
      </c>
      <c r="S48" s="209" t="s">
        <v>330</v>
      </c>
      <c r="T48" s="205" t="s">
        <v>300</v>
      </c>
    </row>
    <row r="49" spans="1:20" ht="96.75" customHeight="1">
      <c r="A49" s="158" t="s">
        <v>102</v>
      </c>
      <c r="B49" s="158" t="s">
        <v>31</v>
      </c>
      <c r="C49" s="158" t="s">
        <v>164</v>
      </c>
      <c r="D49" s="159" t="s">
        <v>216</v>
      </c>
      <c r="E49" s="160" t="s">
        <v>223</v>
      </c>
      <c r="F49" s="161" t="s">
        <v>47</v>
      </c>
      <c r="G49" s="160" t="s">
        <v>205</v>
      </c>
      <c r="H49" s="162">
        <v>0.95</v>
      </c>
      <c r="I49" s="25" t="s">
        <v>23</v>
      </c>
      <c r="J49" s="25" t="s">
        <v>24</v>
      </c>
      <c r="K49" s="25" t="s">
        <v>25</v>
      </c>
      <c r="L49" s="57" t="s">
        <v>26</v>
      </c>
      <c r="M49" s="163">
        <v>4</v>
      </c>
      <c r="N49" s="163">
        <v>6</v>
      </c>
      <c r="O49" s="52">
        <f t="shared" si="0"/>
        <v>0.6666666666666666</v>
      </c>
      <c r="P49" s="37">
        <f t="shared" si="1"/>
        <v>0.7017543859649122</v>
      </c>
      <c r="Q49" s="47" t="str">
        <f t="shared" si="2"/>
        <v>MINIMO</v>
      </c>
      <c r="R49" s="165" t="s">
        <v>241</v>
      </c>
      <c r="S49" s="209" t="s">
        <v>331</v>
      </c>
      <c r="T49" s="205" t="s">
        <v>300</v>
      </c>
    </row>
    <row r="50" spans="1:20" ht="143.25" customHeight="1">
      <c r="A50" s="158" t="s">
        <v>102</v>
      </c>
      <c r="B50" s="158" t="s">
        <v>35</v>
      </c>
      <c r="C50" s="158" t="s">
        <v>165</v>
      </c>
      <c r="D50" s="159" t="s">
        <v>217</v>
      </c>
      <c r="E50" s="160" t="s">
        <v>218</v>
      </c>
      <c r="F50" s="161" t="s">
        <v>47</v>
      </c>
      <c r="G50" s="160" t="s">
        <v>205</v>
      </c>
      <c r="H50" s="162">
        <v>0.95</v>
      </c>
      <c r="I50" s="25" t="s">
        <v>23</v>
      </c>
      <c r="J50" s="25" t="s">
        <v>24</v>
      </c>
      <c r="K50" s="25" t="s">
        <v>25</v>
      </c>
      <c r="L50" s="57" t="s">
        <v>26</v>
      </c>
      <c r="M50" s="163">
        <v>48</v>
      </c>
      <c r="N50" s="166">
        <v>51</v>
      </c>
      <c r="O50" s="52">
        <f t="shared" si="0"/>
        <v>0.9411764705882353</v>
      </c>
      <c r="P50" s="37">
        <f t="shared" si="1"/>
        <v>0.9907120743034056</v>
      </c>
      <c r="Q50" s="46" t="str">
        <f t="shared" si="2"/>
        <v>ACEPTABLE</v>
      </c>
      <c r="R50" s="167" t="s">
        <v>250</v>
      </c>
      <c r="S50" s="209" t="s">
        <v>332</v>
      </c>
      <c r="T50" s="205" t="s">
        <v>300</v>
      </c>
    </row>
    <row r="51" spans="1:20" ht="108.75" customHeight="1">
      <c r="A51" s="158" t="s">
        <v>102</v>
      </c>
      <c r="B51" s="158" t="s">
        <v>31</v>
      </c>
      <c r="C51" s="158" t="s">
        <v>166</v>
      </c>
      <c r="D51" s="159" t="s">
        <v>224</v>
      </c>
      <c r="E51" s="160" t="s">
        <v>219</v>
      </c>
      <c r="F51" s="161" t="s">
        <v>47</v>
      </c>
      <c r="G51" s="160" t="s">
        <v>205</v>
      </c>
      <c r="H51" s="162">
        <v>0.95</v>
      </c>
      <c r="I51" s="25" t="s">
        <v>23</v>
      </c>
      <c r="J51" s="25" t="s">
        <v>24</v>
      </c>
      <c r="K51" s="25" t="s">
        <v>25</v>
      </c>
      <c r="L51" s="25" t="s">
        <v>26</v>
      </c>
      <c r="M51" s="163">
        <v>0</v>
      </c>
      <c r="N51" s="163">
        <v>1</v>
      </c>
      <c r="O51" s="37">
        <f t="shared" si="0"/>
        <v>0</v>
      </c>
      <c r="P51" s="37">
        <f t="shared" si="1"/>
        <v>0</v>
      </c>
      <c r="Q51" s="75" t="str">
        <f t="shared" si="2"/>
        <v>INSATISFACTORIO</v>
      </c>
      <c r="R51" s="168" t="s">
        <v>244</v>
      </c>
      <c r="S51" s="209" t="s">
        <v>359</v>
      </c>
      <c r="T51" s="205" t="s">
        <v>300</v>
      </c>
    </row>
    <row r="52" spans="1:20" ht="103.5" customHeight="1">
      <c r="A52" s="158" t="s">
        <v>102</v>
      </c>
      <c r="B52" s="158" t="s">
        <v>31</v>
      </c>
      <c r="C52" s="158" t="s">
        <v>167</v>
      </c>
      <c r="D52" s="159" t="s">
        <v>220</v>
      </c>
      <c r="E52" s="160" t="s">
        <v>221</v>
      </c>
      <c r="F52" s="161" t="s">
        <v>47</v>
      </c>
      <c r="G52" s="160" t="s">
        <v>205</v>
      </c>
      <c r="H52" s="162">
        <v>0.95</v>
      </c>
      <c r="I52" s="25" t="s">
        <v>23</v>
      </c>
      <c r="J52" s="25" t="s">
        <v>24</v>
      </c>
      <c r="K52" s="25" t="s">
        <v>25</v>
      </c>
      <c r="L52" s="25" t="s">
        <v>26</v>
      </c>
      <c r="M52" s="169">
        <v>10</v>
      </c>
      <c r="N52" s="169">
        <v>16</v>
      </c>
      <c r="O52" s="37">
        <f t="shared" si="0"/>
        <v>0.625</v>
      </c>
      <c r="P52" s="37">
        <f t="shared" si="1"/>
        <v>0.6578947368421053</v>
      </c>
      <c r="Q52" s="47" t="str">
        <f t="shared" si="2"/>
        <v>MINIMO</v>
      </c>
      <c r="R52" s="170" t="s">
        <v>333</v>
      </c>
      <c r="S52" s="216" t="s">
        <v>366</v>
      </c>
      <c r="T52" s="205" t="s">
        <v>300</v>
      </c>
    </row>
    <row r="53" spans="1:22" ht="78.75" customHeight="1">
      <c r="A53" s="158" t="s">
        <v>102</v>
      </c>
      <c r="B53" s="158" t="s">
        <v>31</v>
      </c>
      <c r="C53" s="158" t="s">
        <v>168</v>
      </c>
      <c r="D53" s="159" t="s">
        <v>104</v>
      </c>
      <c r="E53" s="160" t="s">
        <v>222</v>
      </c>
      <c r="F53" s="161" t="s">
        <v>47</v>
      </c>
      <c r="G53" s="160" t="s">
        <v>205</v>
      </c>
      <c r="H53" s="162">
        <v>0.95</v>
      </c>
      <c r="I53" s="57" t="s">
        <v>23</v>
      </c>
      <c r="J53" s="25" t="s">
        <v>24</v>
      </c>
      <c r="K53" s="25" t="s">
        <v>25</v>
      </c>
      <c r="L53" s="25" t="s">
        <v>26</v>
      </c>
      <c r="M53" s="163">
        <v>901</v>
      </c>
      <c r="N53" s="163">
        <v>1622</v>
      </c>
      <c r="O53" s="37">
        <f t="shared" si="0"/>
        <v>0.5554870530209618</v>
      </c>
      <c r="P53" s="37">
        <f t="shared" si="1"/>
        <v>0.5847232137062756</v>
      </c>
      <c r="Q53" s="47" t="str">
        <f t="shared" si="2"/>
        <v>MINIMO</v>
      </c>
      <c r="R53" s="171" t="s">
        <v>252</v>
      </c>
      <c r="S53" s="208" t="s">
        <v>334</v>
      </c>
      <c r="T53" s="205" t="s">
        <v>300</v>
      </c>
      <c r="V53" s="59">
        <f>SUM(O48:O53)</f>
        <v>3.7883301902758633</v>
      </c>
    </row>
    <row r="54" spans="1:22" ht="102" customHeight="1">
      <c r="A54" s="17" t="s">
        <v>105</v>
      </c>
      <c r="B54" s="17" t="s">
        <v>31</v>
      </c>
      <c r="C54" s="17" t="s">
        <v>169</v>
      </c>
      <c r="D54" s="172" t="s">
        <v>173</v>
      </c>
      <c r="E54" s="17" t="s">
        <v>345</v>
      </c>
      <c r="F54" s="17" t="s">
        <v>33</v>
      </c>
      <c r="G54" s="17" t="s">
        <v>34</v>
      </c>
      <c r="H54" s="122">
        <v>1</v>
      </c>
      <c r="I54" s="22" t="s">
        <v>23</v>
      </c>
      <c r="J54" s="22" t="s">
        <v>24</v>
      </c>
      <c r="K54" s="50" t="s">
        <v>25</v>
      </c>
      <c r="L54" s="50" t="s">
        <v>26</v>
      </c>
      <c r="M54" s="50">
        <v>15</v>
      </c>
      <c r="N54" s="50">
        <v>15</v>
      </c>
      <c r="O54" s="55">
        <f>+M54/N54</f>
        <v>1</v>
      </c>
      <c r="P54" s="55">
        <f>+O54/H54</f>
        <v>1</v>
      </c>
      <c r="Q54" s="9" t="str">
        <f t="shared" si="2"/>
        <v>SATISFACTORIO</v>
      </c>
      <c r="R54" s="173" t="s">
        <v>278</v>
      </c>
      <c r="S54" s="208" t="s">
        <v>318</v>
      </c>
      <c r="T54" s="205" t="s">
        <v>300</v>
      </c>
      <c r="V54" s="60">
        <f>+V53/6</f>
        <v>0.6313883650459772</v>
      </c>
    </row>
    <row r="55" spans="1:20" ht="102" customHeight="1">
      <c r="A55" s="17" t="s">
        <v>105</v>
      </c>
      <c r="B55" s="17" t="s">
        <v>35</v>
      </c>
      <c r="C55" s="17" t="s">
        <v>172</v>
      </c>
      <c r="D55" s="172" t="s">
        <v>170</v>
      </c>
      <c r="E55" s="17" t="s">
        <v>346</v>
      </c>
      <c r="F55" s="17" t="s">
        <v>171</v>
      </c>
      <c r="G55" s="17" t="s">
        <v>34</v>
      </c>
      <c r="H55" s="122">
        <v>1</v>
      </c>
      <c r="I55" s="22" t="s">
        <v>23</v>
      </c>
      <c r="J55" s="22" t="s">
        <v>24</v>
      </c>
      <c r="K55" s="22" t="s">
        <v>25</v>
      </c>
      <c r="L55" s="22" t="s">
        <v>26</v>
      </c>
      <c r="M55" s="22">
        <v>15</v>
      </c>
      <c r="N55" s="22">
        <v>1</v>
      </c>
      <c r="O55" s="56">
        <f>M55/N55</f>
        <v>15</v>
      </c>
      <c r="P55" s="55">
        <f>1-(O55/20)*100</f>
        <v>-74</v>
      </c>
      <c r="Q55" s="9" t="str">
        <f t="shared" si="2"/>
        <v>SATISFACTORIO</v>
      </c>
      <c r="R55" s="174" t="s">
        <v>279</v>
      </c>
      <c r="S55" s="208" t="s">
        <v>319</v>
      </c>
      <c r="T55" s="205" t="s">
        <v>300</v>
      </c>
    </row>
    <row r="56" spans="1:20" ht="114.75" customHeight="1">
      <c r="A56" s="17" t="s">
        <v>105</v>
      </c>
      <c r="B56" s="17" t="s">
        <v>31</v>
      </c>
      <c r="C56" s="17" t="s">
        <v>174</v>
      </c>
      <c r="D56" s="172" t="s">
        <v>106</v>
      </c>
      <c r="E56" s="17" t="s">
        <v>107</v>
      </c>
      <c r="F56" s="121" t="s">
        <v>33</v>
      </c>
      <c r="G56" s="17" t="s">
        <v>34</v>
      </c>
      <c r="H56" s="122">
        <v>1</v>
      </c>
      <c r="I56" s="22" t="s">
        <v>23</v>
      </c>
      <c r="J56" s="22" t="s">
        <v>24</v>
      </c>
      <c r="K56" s="22" t="s">
        <v>25</v>
      </c>
      <c r="L56" s="22" t="s">
        <v>26</v>
      </c>
      <c r="M56" s="22">
        <v>64</v>
      </c>
      <c r="N56" s="22">
        <v>64</v>
      </c>
      <c r="O56" s="55">
        <f>+M56/N56</f>
        <v>1</v>
      </c>
      <c r="P56" s="55">
        <f>+O56/H56</f>
        <v>1</v>
      </c>
      <c r="Q56" s="54" t="str">
        <f t="shared" si="2"/>
        <v>SATISFACTORIO</v>
      </c>
      <c r="R56" s="174" t="s">
        <v>280</v>
      </c>
      <c r="S56" s="208" t="s">
        <v>320</v>
      </c>
      <c r="T56" s="205" t="s">
        <v>300</v>
      </c>
    </row>
    <row r="57" spans="1:20" ht="125.25" customHeight="1">
      <c r="A57" s="17" t="s">
        <v>105</v>
      </c>
      <c r="B57" s="17" t="s">
        <v>31</v>
      </c>
      <c r="C57" s="17" t="s">
        <v>179</v>
      </c>
      <c r="D57" s="172" t="s">
        <v>181</v>
      </c>
      <c r="E57" s="17" t="s">
        <v>183</v>
      </c>
      <c r="F57" s="121" t="s">
        <v>33</v>
      </c>
      <c r="G57" s="17" t="s">
        <v>34</v>
      </c>
      <c r="H57" s="122">
        <v>1</v>
      </c>
      <c r="I57" s="22" t="s">
        <v>23</v>
      </c>
      <c r="J57" s="22" t="s">
        <v>24</v>
      </c>
      <c r="K57" s="22" t="s">
        <v>25</v>
      </c>
      <c r="L57" s="22" t="s">
        <v>26</v>
      </c>
      <c r="M57" s="22">
        <v>18</v>
      </c>
      <c r="N57" s="22">
        <v>18</v>
      </c>
      <c r="O57" s="55">
        <f>+M57/N57</f>
        <v>1</v>
      </c>
      <c r="P57" s="55">
        <f>+O57/H57</f>
        <v>1</v>
      </c>
      <c r="Q57" s="9" t="str">
        <f t="shared" si="2"/>
        <v>SATISFACTORIO</v>
      </c>
      <c r="R57" s="175" t="s">
        <v>281</v>
      </c>
      <c r="S57" s="208" t="s">
        <v>322</v>
      </c>
      <c r="T57" s="205" t="s">
        <v>300</v>
      </c>
    </row>
    <row r="58" spans="1:20" ht="98.25" customHeight="1">
      <c r="A58" s="17" t="s">
        <v>105</v>
      </c>
      <c r="B58" s="17" t="s">
        <v>35</v>
      </c>
      <c r="C58" s="17" t="s">
        <v>180</v>
      </c>
      <c r="D58" s="172" t="s">
        <v>182</v>
      </c>
      <c r="E58" s="17" t="s">
        <v>184</v>
      </c>
      <c r="F58" s="121" t="s">
        <v>33</v>
      </c>
      <c r="G58" s="17" t="s">
        <v>34</v>
      </c>
      <c r="H58" s="122">
        <v>1</v>
      </c>
      <c r="I58" s="22" t="s">
        <v>23</v>
      </c>
      <c r="J58" s="22" t="s">
        <v>24</v>
      </c>
      <c r="K58" s="22" t="s">
        <v>25</v>
      </c>
      <c r="L58" s="22" t="s">
        <v>26</v>
      </c>
      <c r="M58" s="22">
        <v>18</v>
      </c>
      <c r="N58" s="22">
        <v>18</v>
      </c>
      <c r="O58" s="55">
        <f>+M58/N58</f>
        <v>1</v>
      </c>
      <c r="P58" s="55">
        <f>+O58/H58</f>
        <v>1</v>
      </c>
      <c r="Q58" s="9" t="str">
        <f t="shared" si="2"/>
        <v>SATISFACTORIO</v>
      </c>
      <c r="R58" s="175" t="s">
        <v>235</v>
      </c>
      <c r="S58" s="208" t="s">
        <v>323</v>
      </c>
      <c r="T58" s="205" t="s">
        <v>300</v>
      </c>
    </row>
    <row r="59" spans="1:20" ht="105.75" customHeight="1">
      <c r="A59" s="176" t="s">
        <v>108</v>
      </c>
      <c r="B59" s="176" t="s">
        <v>31</v>
      </c>
      <c r="C59" s="176" t="s">
        <v>109</v>
      </c>
      <c r="D59" s="177" t="s">
        <v>200</v>
      </c>
      <c r="E59" s="176" t="s">
        <v>206</v>
      </c>
      <c r="F59" s="178" t="s">
        <v>33</v>
      </c>
      <c r="G59" s="176" t="s">
        <v>205</v>
      </c>
      <c r="H59" s="179">
        <v>0.95</v>
      </c>
      <c r="I59" s="26" t="s">
        <v>23</v>
      </c>
      <c r="J59" s="26" t="s">
        <v>24</v>
      </c>
      <c r="K59" s="26" t="s">
        <v>25</v>
      </c>
      <c r="L59" s="26" t="s">
        <v>26</v>
      </c>
      <c r="M59" s="180">
        <v>19</v>
      </c>
      <c r="N59" s="180">
        <v>19</v>
      </c>
      <c r="O59" s="38">
        <f t="shared" si="0"/>
        <v>1</v>
      </c>
      <c r="P59" s="38">
        <f t="shared" si="1"/>
        <v>1.0526315789473684</v>
      </c>
      <c r="Q59" s="9" t="str">
        <f t="shared" si="2"/>
        <v>SATISFACTORIO</v>
      </c>
      <c r="R59" s="181" t="s">
        <v>276</v>
      </c>
      <c r="S59" s="208" t="s">
        <v>312</v>
      </c>
      <c r="T59" s="205" t="s">
        <v>300</v>
      </c>
    </row>
    <row r="60" spans="1:20" ht="78.75" customHeight="1">
      <c r="A60" s="176" t="s">
        <v>108</v>
      </c>
      <c r="B60" s="177" t="s">
        <v>31</v>
      </c>
      <c r="C60" s="176" t="s">
        <v>203</v>
      </c>
      <c r="D60" s="177" t="s">
        <v>111</v>
      </c>
      <c r="E60" s="176" t="s">
        <v>204</v>
      </c>
      <c r="F60" s="178" t="s">
        <v>33</v>
      </c>
      <c r="G60" s="176" t="s">
        <v>205</v>
      </c>
      <c r="H60" s="179">
        <v>0.95</v>
      </c>
      <c r="I60" s="26" t="s">
        <v>23</v>
      </c>
      <c r="J60" s="26" t="s">
        <v>24</v>
      </c>
      <c r="K60" s="26" t="s">
        <v>25</v>
      </c>
      <c r="L60" s="26" t="s">
        <v>26</v>
      </c>
      <c r="M60" s="180">
        <v>1482</v>
      </c>
      <c r="N60" s="180">
        <v>1482</v>
      </c>
      <c r="O60" s="38">
        <f t="shared" si="0"/>
        <v>1</v>
      </c>
      <c r="P60" s="38">
        <f t="shared" si="1"/>
        <v>1.0526315789473684</v>
      </c>
      <c r="Q60" s="9" t="str">
        <f t="shared" si="2"/>
        <v>SATISFACTORIO</v>
      </c>
      <c r="R60" s="181" t="s">
        <v>251</v>
      </c>
      <c r="S60" s="208" t="s">
        <v>353</v>
      </c>
      <c r="T60" s="205" t="s">
        <v>300</v>
      </c>
    </row>
    <row r="61" spans="1:20" ht="78.75" customHeight="1">
      <c r="A61" s="176" t="s">
        <v>108</v>
      </c>
      <c r="B61" s="176" t="s">
        <v>31</v>
      </c>
      <c r="C61" s="176" t="s">
        <v>112</v>
      </c>
      <c r="D61" s="177" t="s">
        <v>113</v>
      </c>
      <c r="E61" s="176" t="s">
        <v>209</v>
      </c>
      <c r="F61" s="178" t="s">
        <v>33</v>
      </c>
      <c r="G61" s="176" t="s">
        <v>205</v>
      </c>
      <c r="H61" s="179">
        <v>0.95</v>
      </c>
      <c r="I61" s="26" t="s">
        <v>23</v>
      </c>
      <c r="J61" s="26" t="s">
        <v>24</v>
      </c>
      <c r="K61" s="26" t="s">
        <v>25</v>
      </c>
      <c r="L61" s="26" t="s">
        <v>26</v>
      </c>
      <c r="M61" s="180">
        <v>486</v>
      </c>
      <c r="N61" s="180">
        <v>486</v>
      </c>
      <c r="O61" s="38">
        <f t="shared" si="0"/>
        <v>1</v>
      </c>
      <c r="P61" s="38">
        <f t="shared" si="1"/>
        <v>1.0526315789473684</v>
      </c>
      <c r="Q61" s="9" t="str">
        <f t="shared" si="2"/>
        <v>SATISFACTORIO</v>
      </c>
      <c r="R61" s="182" t="s">
        <v>297</v>
      </c>
      <c r="S61" s="208" t="s">
        <v>313</v>
      </c>
      <c r="T61" s="205" t="s">
        <v>300</v>
      </c>
    </row>
    <row r="62" spans="1:20" ht="103.5" customHeight="1">
      <c r="A62" s="176" t="s">
        <v>108</v>
      </c>
      <c r="B62" s="176" t="s">
        <v>35</v>
      </c>
      <c r="C62" s="176" t="s">
        <v>110</v>
      </c>
      <c r="D62" s="177" t="s">
        <v>207</v>
      </c>
      <c r="E62" s="176" t="s">
        <v>208</v>
      </c>
      <c r="F62" s="178" t="s">
        <v>33</v>
      </c>
      <c r="G62" s="176" t="s">
        <v>205</v>
      </c>
      <c r="H62" s="179">
        <v>0.95</v>
      </c>
      <c r="I62" s="26" t="s">
        <v>23</v>
      </c>
      <c r="J62" s="26" t="s">
        <v>24</v>
      </c>
      <c r="K62" s="26" t="s">
        <v>25</v>
      </c>
      <c r="L62" s="26" t="s">
        <v>26</v>
      </c>
      <c r="M62" s="183">
        <v>39814</v>
      </c>
      <c r="N62" s="183">
        <v>39814</v>
      </c>
      <c r="O62" s="38">
        <f t="shared" si="0"/>
        <v>1</v>
      </c>
      <c r="P62" s="38">
        <f t="shared" si="1"/>
        <v>1.0526315789473684</v>
      </c>
      <c r="Q62" s="9" t="str">
        <f t="shared" si="2"/>
        <v>SATISFACTORIO</v>
      </c>
      <c r="R62" s="184" t="s">
        <v>242</v>
      </c>
      <c r="S62" s="208" t="s">
        <v>314</v>
      </c>
      <c r="T62" s="205" t="s">
        <v>300</v>
      </c>
    </row>
    <row r="63" spans="1:20" ht="78.75" customHeight="1">
      <c r="A63" s="18" t="s">
        <v>114</v>
      </c>
      <c r="B63" s="18" t="s">
        <v>31</v>
      </c>
      <c r="C63" s="18" t="s">
        <v>140</v>
      </c>
      <c r="D63" s="18" t="s">
        <v>115</v>
      </c>
      <c r="E63" s="18" t="s">
        <v>116</v>
      </c>
      <c r="F63" s="185" t="s">
        <v>67</v>
      </c>
      <c r="G63" s="18" t="s">
        <v>34</v>
      </c>
      <c r="H63" s="186">
        <v>1</v>
      </c>
      <c r="I63" s="27" t="s">
        <v>23</v>
      </c>
      <c r="J63" s="27" t="s">
        <v>24</v>
      </c>
      <c r="K63" s="27" t="s">
        <v>25</v>
      </c>
      <c r="L63" s="27" t="s">
        <v>26</v>
      </c>
      <c r="M63" s="187">
        <v>0</v>
      </c>
      <c r="N63" s="187">
        <v>1</v>
      </c>
      <c r="O63" s="39">
        <f t="shared" si="0"/>
        <v>0</v>
      </c>
      <c r="P63" s="39">
        <f t="shared" si="1"/>
        <v>0</v>
      </c>
      <c r="Q63" s="75" t="str">
        <f t="shared" si="2"/>
        <v>INSATISFACTORIO</v>
      </c>
      <c r="R63" s="188" t="s">
        <v>245</v>
      </c>
      <c r="S63" s="208" t="s">
        <v>354</v>
      </c>
      <c r="T63" s="205" t="s">
        <v>300</v>
      </c>
    </row>
    <row r="64" spans="1:20" ht="78.75" customHeight="1">
      <c r="A64" s="18" t="s">
        <v>114</v>
      </c>
      <c r="B64" s="18" t="s">
        <v>31</v>
      </c>
      <c r="C64" s="18" t="s">
        <v>143</v>
      </c>
      <c r="D64" s="18" t="s">
        <v>117</v>
      </c>
      <c r="E64" s="18" t="s">
        <v>118</v>
      </c>
      <c r="F64" s="185" t="s">
        <v>67</v>
      </c>
      <c r="G64" s="18" t="s">
        <v>34</v>
      </c>
      <c r="H64" s="186">
        <v>1</v>
      </c>
      <c r="I64" s="27" t="s">
        <v>23</v>
      </c>
      <c r="J64" s="27" t="s">
        <v>24</v>
      </c>
      <c r="K64" s="27" t="s">
        <v>25</v>
      </c>
      <c r="L64" s="27" t="s">
        <v>26</v>
      </c>
      <c r="M64" s="187">
        <v>514</v>
      </c>
      <c r="N64" s="187">
        <v>514</v>
      </c>
      <c r="O64" s="39">
        <f t="shared" si="0"/>
        <v>1</v>
      </c>
      <c r="P64" s="39">
        <f t="shared" si="1"/>
        <v>1</v>
      </c>
      <c r="Q64" s="9" t="str">
        <f t="shared" si="2"/>
        <v>SATISFACTORIO</v>
      </c>
      <c r="R64" s="188" t="s">
        <v>246</v>
      </c>
      <c r="S64" s="208" t="s">
        <v>355</v>
      </c>
      <c r="T64" s="205" t="s">
        <v>300</v>
      </c>
    </row>
    <row r="65" spans="1:20" ht="78.75" customHeight="1">
      <c r="A65" s="18" t="s">
        <v>114</v>
      </c>
      <c r="B65" s="18" t="s">
        <v>31</v>
      </c>
      <c r="C65" s="18" t="s">
        <v>141</v>
      </c>
      <c r="D65" s="18" t="s">
        <v>119</v>
      </c>
      <c r="E65" s="18" t="s">
        <v>120</v>
      </c>
      <c r="F65" s="185" t="s">
        <v>67</v>
      </c>
      <c r="G65" s="18" t="s">
        <v>34</v>
      </c>
      <c r="H65" s="186">
        <v>1</v>
      </c>
      <c r="I65" s="27" t="s">
        <v>23</v>
      </c>
      <c r="J65" s="27" t="s">
        <v>24</v>
      </c>
      <c r="K65" s="27" t="s">
        <v>25</v>
      </c>
      <c r="L65" s="27" t="s">
        <v>26</v>
      </c>
      <c r="M65" s="187">
        <v>0</v>
      </c>
      <c r="N65" s="187">
        <v>0</v>
      </c>
      <c r="O65" s="39" t="e">
        <f t="shared" si="0"/>
        <v>#DIV/0!</v>
      </c>
      <c r="P65" s="39" t="e">
        <f t="shared" si="1"/>
        <v>#DIV/0!</v>
      </c>
      <c r="Q65" s="9" t="e">
        <f t="shared" si="2"/>
        <v>#DIV/0!</v>
      </c>
      <c r="R65" s="189" t="s">
        <v>247</v>
      </c>
      <c r="S65" s="208" t="s">
        <v>356</v>
      </c>
      <c r="T65" s="205" t="s">
        <v>300</v>
      </c>
    </row>
    <row r="66" spans="1:20" ht="78.75" customHeight="1">
      <c r="A66" s="18" t="s">
        <v>114</v>
      </c>
      <c r="B66" s="18" t="s">
        <v>31</v>
      </c>
      <c r="C66" s="18" t="s">
        <v>142</v>
      </c>
      <c r="D66" s="18" t="s">
        <v>121</v>
      </c>
      <c r="E66" s="18" t="s">
        <v>122</v>
      </c>
      <c r="F66" s="185" t="s">
        <v>67</v>
      </c>
      <c r="G66" s="18" t="s">
        <v>34</v>
      </c>
      <c r="H66" s="186">
        <v>1</v>
      </c>
      <c r="I66" s="27" t="s">
        <v>23</v>
      </c>
      <c r="J66" s="27" t="s">
        <v>24</v>
      </c>
      <c r="K66" s="27" t="s">
        <v>25</v>
      </c>
      <c r="L66" s="27" t="s">
        <v>26</v>
      </c>
      <c r="M66" s="187">
        <v>90</v>
      </c>
      <c r="N66" s="187">
        <v>90</v>
      </c>
      <c r="O66" s="39">
        <f t="shared" si="0"/>
        <v>1</v>
      </c>
      <c r="P66" s="39">
        <f t="shared" si="1"/>
        <v>1</v>
      </c>
      <c r="Q66" s="9" t="str">
        <f t="shared" si="2"/>
        <v>SATISFACTORIO</v>
      </c>
      <c r="R66" s="188" t="s">
        <v>248</v>
      </c>
      <c r="S66" s="208" t="s">
        <v>357</v>
      </c>
      <c r="T66" s="205" t="s">
        <v>300</v>
      </c>
    </row>
    <row r="67" spans="1:20" ht="118.5" customHeight="1">
      <c r="A67" s="74" t="s">
        <v>123</v>
      </c>
      <c r="B67" s="74" t="s">
        <v>31</v>
      </c>
      <c r="C67" s="74" t="s">
        <v>124</v>
      </c>
      <c r="D67" s="74" t="s">
        <v>226</v>
      </c>
      <c r="E67" s="74" t="s">
        <v>227</v>
      </c>
      <c r="F67" s="132" t="s">
        <v>33</v>
      </c>
      <c r="G67" s="74" t="s">
        <v>34</v>
      </c>
      <c r="H67" s="133">
        <v>0.95</v>
      </c>
      <c r="I67" s="23" t="s">
        <v>23</v>
      </c>
      <c r="J67" s="23" t="s">
        <v>24</v>
      </c>
      <c r="K67" s="23" t="s">
        <v>25</v>
      </c>
      <c r="L67" s="23" t="s">
        <v>26</v>
      </c>
      <c r="M67" s="190">
        <v>5</v>
      </c>
      <c r="N67" s="190">
        <v>5</v>
      </c>
      <c r="O67" s="35">
        <f>+M67/N67</f>
        <v>1</v>
      </c>
      <c r="P67" s="35">
        <f t="shared" si="1"/>
        <v>1.0526315789473684</v>
      </c>
      <c r="Q67" s="9" t="str">
        <f t="shared" si="2"/>
        <v>SATISFACTORIO</v>
      </c>
      <c r="R67" s="191" t="s">
        <v>307</v>
      </c>
      <c r="S67" s="208" t="s">
        <v>358</v>
      </c>
      <c r="T67" s="205" t="s">
        <v>300</v>
      </c>
    </row>
    <row r="68" spans="1:20" ht="78.75" customHeight="1">
      <c r="A68" s="74" t="s">
        <v>123</v>
      </c>
      <c r="B68" s="74" t="s">
        <v>31</v>
      </c>
      <c r="C68" s="74" t="s">
        <v>125</v>
      </c>
      <c r="D68" s="74" t="s">
        <v>228</v>
      </c>
      <c r="E68" s="192" t="s">
        <v>229</v>
      </c>
      <c r="F68" s="132" t="s">
        <v>33</v>
      </c>
      <c r="G68" s="74" t="s">
        <v>34</v>
      </c>
      <c r="H68" s="133">
        <v>0.95</v>
      </c>
      <c r="I68" s="23" t="s">
        <v>23</v>
      </c>
      <c r="J68" s="23" t="s">
        <v>24</v>
      </c>
      <c r="K68" s="23" t="s">
        <v>25</v>
      </c>
      <c r="L68" s="23" t="s">
        <v>26</v>
      </c>
      <c r="M68" s="190">
        <v>83</v>
      </c>
      <c r="N68" s="190">
        <v>97</v>
      </c>
      <c r="O68" s="35">
        <f>+M68/N68</f>
        <v>0.8556701030927835</v>
      </c>
      <c r="P68" s="35">
        <f>+O68/H68</f>
        <v>0.9007053716766142</v>
      </c>
      <c r="Q68" s="46" t="str">
        <f>IF(O68&gt;=95%,$L$7,IF(O68&gt;=70%,$K$7,IF(O68&gt;=50%,$J$7,IF(O68&lt;50%,$I$7,"ojo"))))</f>
        <v>ACEPTABLE</v>
      </c>
      <c r="R68" s="191" t="s">
        <v>308</v>
      </c>
      <c r="S68" s="208" t="s">
        <v>360</v>
      </c>
      <c r="T68" s="205" t="s">
        <v>300</v>
      </c>
    </row>
    <row r="69" spans="1:31" ht="126.75" customHeight="1">
      <c r="A69" s="193" t="s">
        <v>127</v>
      </c>
      <c r="B69" s="193" t="s">
        <v>31</v>
      </c>
      <c r="C69" s="193" t="s">
        <v>192</v>
      </c>
      <c r="D69" s="194" t="s">
        <v>191</v>
      </c>
      <c r="E69" s="193" t="s">
        <v>193</v>
      </c>
      <c r="F69" s="195" t="s">
        <v>33</v>
      </c>
      <c r="G69" s="193" t="s">
        <v>34</v>
      </c>
      <c r="H69" s="196">
        <v>0.95</v>
      </c>
      <c r="I69" s="28" t="s">
        <v>23</v>
      </c>
      <c r="J69" s="28" t="s">
        <v>24</v>
      </c>
      <c r="K69" s="28" t="s">
        <v>25</v>
      </c>
      <c r="L69" s="28" t="s">
        <v>26</v>
      </c>
      <c r="M69" s="197">
        <v>48</v>
      </c>
      <c r="N69" s="197">
        <v>48</v>
      </c>
      <c r="O69" s="40">
        <f>+M69/N69</f>
        <v>1</v>
      </c>
      <c r="P69" s="40">
        <f>+O69/H69</f>
        <v>1.0526315789473684</v>
      </c>
      <c r="Q69" s="54" t="str">
        <f>IF(O69&gt;=95%,$L$7,IF(O69&gt;=70%,$K$7,IF(O69&gt;=50%,$J$7,IF(O69&lt;50%,$I$7,"ojo"))))</f>
        <v>SATISFACTORIO</v>
      </c>
      <c r="R69" s="198" t="s">
        <v>236</v>
      </c>
      <c r="S69" s="200" t="s">
        <v>294</v>
      </c>
      <c r="T69" s="205" t="s">
        <v>293</v>
      </c>
      <c r="U69" s="236">
        <f>44+11</f>
        <v>55</v>
      </c>
      <c r="V69" s="236">
        <f>11+44+30</f>
        <v>85</v>
      </c>
      <c r="W69" s="237">
        <f>+U69/V69</f>
        <v>0.6470588235294118</v>
      </c>
      <c r="X69" s="237">
        <f>+W69/P69</f>
        <v>0.6147058823529412</v>
      </c>
      <c r="Y69" s="238" t="str">
        <f>IF(W69&gt;=95%,$L$7,IF(W69&gt;=70%,$K$7,IF(W69&gt;=50%,$J$7,IF(W69&lt;50%,$I$7,"ojo"))))</f>
        <v>MINIMO</v>
      </c>
      <c r="AA69" s="236">
        <f>M69+U69</f>
        <v>103</v>
      </c>
      <c r="AB69" s="236">
        <f>N69+V69</f>
        <v>133</v>
      </c>
      <c r="AC69" s="237">
        <f>+AA69/AB69</f>
        <v>0.7744360902255639</v>
      </c>
      <c r="AD69" s="237">
        <f>+AC69/H69</f>
        <v>0.8151958844479621</v>
      </c>
      <c r="AE69" s="241" t="str">
        <f>IF(AC69&gt;=95%,$L$7,IF(AC69&gt;=70%,$K$7,IF(AC69&gt;=50%,$J$7,IF(AC69&lt;50%,$I$7,"ojo"))))</f>
        <v>ACEPTABLE</v>
      </c>
    </row>
    <row r="70" spans="1:31" ht="126.75" customHeight="1">
      <c r="A70" s="193" t="s">
        <v>127</v>
      </c>
      <c r="B70" s="193" t="s">
        <v>35</v>
      </c>
      <c r="C70" s="193" t="s">
        <v>195</v>
      </c>
      <c r="D70" s="194" t="s">
        <v>194</v>
      </c>
      <c r="E70" s="193" t="s">
        <v>199</v>
      </c>
      <c r="F70" s="195" t="s">
        <v>33</v>
      </c>
      <c r="G70" s="193" t="s">
        <v>34</v>
      </c>
      <c r="H70" s="199">
        <v>0.9</v>
      </c>
      <c r="I70" s="28" t="s">
        <v>23</v>
      </c>
      <c r="J70" s="28" t="s">
        <v>24</v>
      </c>
      <c r="K70" s="28" t="s">
        <v>25</v>
      </c>
      <c r="L70" s="28" t="s">
        <v>26</v>
      </c>
      <c r="M70" s="197">
        <v>35</v>
      </c>
      <c r="N70" s="197">
        <v>48</v>
      </c>
      <c r="O70" s="40">
        <f>+M70/N70</f>
        <v>0.7291666666666666</v>
      </c>
      <c r="P70" s="40">
        <f>+O70/H70</f>
        <v>0.8101851851851851</v>
      </c>
      <c r="Q70" s="46" t="str">
        <f>IF(O70&gt;=95%,$L$7,IF(O70&gt;=70%,$K$7,IF(O70&gt;=50%,$J$7,IF(O70&lt;50%,$I$7,"ojo"))))</f>
        <v>ACEPTABLE</v>
      </c>
      <c r="R70" s="198" t="s">
        <v>237</v>
      </c>
      <c r="S70" s="200" t="s">
        <v>295</v>
      </c>
      <c r="T70" s="205" t="s">
        <v>293</v>
      </c>
      <c r="U70" s="236">
        <v>27</v>
      </c>
      <c r="V70" s="236">
        <v>44</v>
      </c>
      <c r="W70" s="40">
        <f>+U70/V70</f>
        <v>0.6136363636363636</v>
      </c>
      <c r="X70" s="40">
        <f>+W70/P70</f>
        <v>0.7574025974025975</v>
      </c>
      <c r="Y70" s="238" t="str">
        <f>IF(W70&gt;=95%,$L$7,IF(W70&gt;=70%,$K$7,IF(W70&gt;=50%,$J$7,IF(W70&lt;50%,$I$7,"ojo"))))</f>
        <v>MINIMO</v>
      </c>
      <c r="AA70" s="236">
        <f>M70+U70</f>
        <v>62</v>
      </c>
      <c r="AB70" s="236">
        <f>N70+V70</f>
        <v>92</v>
      </c>
      <c r="AC70" s="40">
        <f>+AA70/AB70</f>
        <v>0.6739130434782609</v>
      </c>
      <c r="AD70" s="237">
        <f>+AC70/H70</f>
        <v>0.748792270531401</v>
      </c>
      <c r="AE70" s="238" t="str">
        <f>IF(AC70&gt;=95%,$L$7,IF(AC70&gt;=70%,$K$7,IF(AC70&gt;=50%,$J$7,IF(AC70&lt;50%,$I$7,"ojo"))))</f>
        <v>MINIMO</v>
      </c>
    </row>
    <row r="71" spans="1:31" ht="137.25" customHeight="1">
      <c r="A71" s="193" t="s">
        <v>127</v>
      </c>
      <c r="B71" s="193" t="s">
        <v>35</v>
      </c>
      <c r="C71" s="193" t="s">
        <v>196</v>
      </c>
      <c r="D71" s="194" t="s">
        <v>197</v>
      </c>
      <c r="E71" s="193" t="s">
        <v>198</v>
      </c>
      <c r="F71" s="195" t="s">
        <v>33</v>
      </c>
      <c r="G71" s="193" t="s">
        <v>34</v>
      </c>
      <c r="H71" s="199">
        <v>0.9</v>
      </c>
      <c r="I71" s="28" t="s">
        <v>23</v>
      </c>
      <c r="J71" s="28" t="s">
        <v>24</v>
      </c>
      <c r="K71" s="28" t="s">
        <v>25</v>
      </c>
      <c r="L71" s="28" t="s">
        <v>26</v>
      </c>
      <c r="M71" s="197">
        <v>48</v>
      </c>
      <c r="N71" s="197">
        <v>48</v>
      </c>
      <c r="O71" s="40">
        <f>+M71/N71</f>
        <v>1</v>
      </c>
      <c r="P71" s="40">
        <f>+O71/H71</f>
        <v>1.1111111111111112</v>
      </c>
      <c r="Q71" s="54" t="str">
        <f>IF(O71&gt;=95%,$L$7,IF(O71&gt;=70%,$K$7,IF(O71&gt;=50%,$J$7,IF(O71&lt;50%,$I$7,"ojo"))))</f>
        <v>SATISFACTORIO</v>
      </c>
      <c r="R71" s="198" t="s">
        <v>238</v>
      </c>
      <c r="S71" s="200" t="s">
        <v>296</v>
      </c>
      <c r="T71" s="205" t="s">
        <v>293</v>
      </c>
      <c r="U71" s="236">
        <v>42</v>
      </c>
      <c r="V71" s="236">
        <v>44</v>
      </c>
      <c r="W71" s="40">
        <f>+U71/V71</f>
        <v>0.9545454545454546</v>
      </c>
      <c r="X71" s="40">
        <f>+W71/P71</f>
        <v>0.8590909090909091</v>
      </c>
      <c r="Y71" s="239" t="str">
        <f>IF(W71&gt;=95%,$L$7,IF(W71&gt;=70%,$K$7,IF(W71&gt;=50%,$J$7,IF(W71&lt;50%,$I$7,"ojo"))))</f>
        <v>SATISFACTORIO</v>
      </c>
      <c r="AA71" s="236">
        <f>M71+U71</f>
        <v>90</v>
      </c>
      <c r="AB71" s="236">
        <f>N71+V71</f>
        <v>92</v>
      </c>
      <c r="AC71" s="40">
        <f>+AA71/AB71</f>
        <v>0.9782608695652174</v>
      </c>
      <c r="AD71" s="237">
        <f>+AC71/H71</f>
        <v>1.0869565217391304</v>
      </c>
      <c r="AE71" s="239" t="str">
        <f>IF(AC71&gt;=95%,$L$7,IF(AC71&gt;=70%,$K$7,IF(AC71&gt;=50%,$J$7,IF(AC71&lt;50%,$I$7,"ojo"))))</f>
        <v>SATISFACTORIO</v>
      </c>
    </row>
    <row r="72" spans="1:21" ht="15">
      <c r="A72" s="12"/>
      <c r="C72" s="12"/>
      <c r="D72" s="12"/>
      <c r="E72" s="12"/>
      <c r="F72" s="12"/>
      <c r="G72" s="12"/>
      <c r="H72" s="13"/>
      <c r="I72" s="13"/>
      <c r="J72" s="13"/>
      <c r="K72" s="13"/>
      <c r="L72" s="13"/>
      <c r="M72" s="13"/>
      <c r="N72" s="13"/>
      <c r="O72" s="12"/>
      <c r="U72" s="240"/>
    </row>
    <row r="73" ht="15">
      <c r="B73" s="12"/>
    </row>
    <row r="74" spans="3:26" ht="15">
      <c r="C74" s="42"/>
      <c r="D74" s="217" t="s">
        <v>231</v>
      </c>
      <c r="F74" s="218" t="s">
        <v>230</v>
      </c>
      <c r="G74" s="218"/>
      <c r="H74" s="218"/>
      <c r="I74" s="218"/>
      <c r="J74" s="218"/>
      <c r="K74" s="218"/>
      <c r="L74" s="218"/>
      <c r="M74" s="218"/>
      <c r="N74" s="218"/>
      <c r="Z74">
        <v>6</v>
      </c>
    </row>
    <row r="75" spans="4:26" ht="15">
      <c r="D75" s="217"/>
      <c r="F75" s="218"/>
      <c r="G75" s="218"/>
      <c r="H75" s="218"/>
      <c r="I75" s="218"/>
      <c r="J75" s="218"/>
      <c r="K75" s="218"/>
      <c r="L75" s="218"/>
      <c r="M75" s="218"/>
      <c r="N75" s="218"/>
      <c r="Z75">
        <v>3</v>
      </c>
    </row>
    <row r="76" ht="15">
      <c r="Z76">
        <v>1</v>
      </c>
    </row>
    <row r="77" ht="15">
      <c r="Z77">
        <v>14</v>
      </c>
    </row>
    <row r="78" ht="15">
      <c r="Z78">
        <v>11</v>
      </c>
    </row>
    <row r="79" ht="15">
      <c r="Z79">
        <v>8</v>
      </c>
    </row>
    <row r="80" ht="15">
      <c r="Z80">
        <v>2</v>
      </c>
    </row>
  </sheetData>
  <sheetProtection/>
  <mergeCells count="12">
    <mergeCell ref="A1:B3"/>
    <mergeCell ref="R1:R3"/>
    <mergeCell ref="C2:Q3"/>
    <mergeCell ref="C1:Q1"/>
    <mergeCell ref="K4:Q4"/>
    <mergeCell ref="D74:D75"/>
    <mergeCell ref="F74:N75"/>
    <mergeCell ref="A6:H6"/>
    <mergeCell ref="I6:L6"/>
    <mergeCell ref="M6:R6"/>
    <mergeCell ref="A4:B4"/>
    <mergeCell ref="C4:J4"/>
  </mergeCells>
  <printOptions horizontalCentered="1"/>
  <pageMargins left="0.1968503937007874" right="0.1968503937007874" top="0.3937007874015748" bottom="0.35433070866141736" header="0.31496062992125984" footer="0.31496062992125984"/>
  <pageSetup horizontalDpi="600" verticalDpi="600" orientation="landscape" paperSize="14" scale="5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linam</cp:lastModifiedBy>
  <cp:lastPrinted>2012-10-08T12:24:02Z</cp:lastPrinted>
  <dcterms:created xsi:type="dcterms:W3CDTF">2009-10-06T19:46:28Z</dcterms:created>
  <dcterms:modified xsi:type="dcterms:W3CDTF">2013-02-20T19:11:59Z</dcterms:modified>
  <cp:category/>
  <cp:version/>
  <cp:contentType/>
  <cp:contentStatus/>
</cp:coreProperties>
</file>